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<sst xmlns="http://schemas.openxmlformats.org/spreadsheetml/2006/main" uniqueCount="104">
  <si>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</si>
  <si>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</si>
  <si>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</si>
  <si>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</si>
  <si>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</si>
  <si>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</si>
  <si>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</si>
  <si>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</si>
  <si>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</si>
  <si>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</si>
  <si>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</si>
  <si>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</si>
  <si>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</si>
  <si>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</si>
  <si>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</si>
  <si>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</si>
  <si>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</si>
  <si>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</si>
  <si>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</si>
  <si>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</si>
  <si>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</si>
  <si>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</si>
  <si>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</si>
  <si>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</si>
  <si>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</si>
  <si>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</si>
  <si>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</si>
  <si>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</si>
  <si>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</si>
  <si>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</si>
  <si>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</si>
  <si>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</si>
  <si>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</si>
  <si>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</si>
  <si>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</si>
  <si>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</si>
  <si>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</si>
  <si>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</si>
  <si>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</si>
  <si>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</si>
  <si>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</si>
  <si>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</si>
  <si>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</si>
  <si>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</si>
  <si>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</si>
  <si>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</si>
  <si>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</si>
  <si>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</si>
  <si>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</si>
  <si>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</si>
  <si>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</si>
  <si>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</si>
  <si>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</si>
  <si>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</si>
  <si>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</si>
  <si>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</si>
  <si>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</si>
  <si>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</si>
  <si>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</si>
  <si>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</si>
  <si>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</si>
  <si>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</si>
  <si>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hv043</t>
  </si>
  <si>
    <t>いろいろ</t>
  </si>
  <si>
    <t>企画枠_並木塔子さんメイン_パートナー</t>
  </si>
  <si>
    <t>lp01</t>
  </si>
  <si>
    <t>実話カタログ企画</t>
  </si>
  <si>
    <t>企画枠</t>
  </si>
  <si>
    <t>12月01日(水)</t>
  </si>
  <si>
    <t>hv044</t>
  </si>
  <si>
    <t>空電</t>
  </si>
  <si>
    <t>hv045</t>
  </si>
  <si>
    <t>大洋図書</t>
  </si>
  <si>
    <t>2P_対談風_パートナー</t>
  </si>
  <si>
    <t>臨時増刊ラヴァーズ</t>
  </si>
  <si>
    <t>4C2P</t>
  </si>
  <si>
    <t>12月22日(水)</t>
  </si>
  <si>
    <t>hv046</t>
  </si>
  <si>
    <t>雑誌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</si>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</sst>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</v>
      </c>
      <c r="D6" s="330">
        <v>175500</v>
      </c>
      <c r="E6" s="79">
        <v>426</v>
      </c>
      <c r="F6" s="79">
        <v>183</v>
      </c>
      <c r="G6" s="79">
        <v>475</v>
      </c>
      <c r="H6" s="89">
        <v>88</v>
      </c>
      <c r="I6" s="90">
        <v>0</v>
      </c>
      <c r="J6" s="143">
        <f>H6+I6</f>
        <v>88</v>
      </c>
      <c r="K6" s="80">
        <f>IFERROR(J6/G6,"-")</f>
        <v>0.18526315789474</v>
      </c>
      <c r="L6" s="79">
        <v>6</v>
      </c>
      <c r="M6" s="79">
        <v>17</v>
      </c>
      <c r="N6" s="80">
        <f>IFERROR(L6/J6,"-")</f>
        <v>0.068181818181818</v>
      </c>
      <c r="O6" s="81">
        <f>IFERROR(D6/J6,"-")</f>
        <v>1994.3181818182</v>
      </c>
      <c r="P6" s="82">
        <v>6</v>
      </c>
      <c r="Q6" s="80">
        <f>IFERROR(P6/J6,"-")</f>
        <v>0.068181818181818</v>
      </c>
      <c r="R6" s="335">
        <v>152000</v>
      </c>
      <c r="S6" s="336">
        <f>IFERROR(R6/J6,"-")</f>
        <v>1727.2727272727</v>
      </c>
      <c r="T6" s="336">
        <f>IFERROR(R6/P6,"-")</f>
        <v>25333.333333333</v>
      </c>
      <c r="U6" s="330">
        <f>IFERROR(R6-D6,"-")</f>
        <v>-23500</v>
      </c>
      <c r="V6" s="83">
        <f>R6/D6</f>
        <v>0.86609686609687</v>
      </c>
      <c r="W6" s="77"/>
      <c r="X6" s="142"/>
    </row>
    <row r="7" spans="1:24">
      <c r="A7" s="78"/>
      <c r="B7" s="84" t="s">
        <v>24</v>
      </c>
      <c r="C7" s="84">
        <v>5</v>
      </c>
      <c r="D7" s="330">
        <v>11900</v>
      </c>
      <c r="E7" s="79">
        <v>24</v>
      </c>
      <c r="F7" s="79">
        <v>0</v>
      </c>
      <c r="G7" s="79">
        <v>1</v>
      </c>
      <c r="H7" s="89">
        <v>7</v>
      </c>
      <c r="I7" s="90">
        <v>0</v>
      </c>
      <c r="J7" s="143">
        <f>H7+I7</f>
        <v>7</v>
      </c>
      <c r="K7" s="80">
        <f>IFERROR(J7/G7,"-")</f>
        <v>7</v>
      </c>
      <c r="L7" s="79">
        <v>0</v>
      </c>
      <c r="M7" s="79">
        <v>2</v>
      </c>
      <c r="N7" s="80">
        <f>IFERROR(L7/J7,"-")</f>
        <v>0</v>
      </c>
      <c r="O7" s="81">
        <f>IFERROR(D7/J7,"-")</f>
        <v>1700</v>
      </c>
      <c r="P7" s="82">
        <v>0</v>
      </c>
      <c r="Q7" s="80">
        <f>IFERROR(P7/J7,"-")</f>
        <v>0</v>
      </c>
      <c r="R7" s="335">
        <v>0</v>
      </c>
      <c r="S7" s="336">
        <f>IFERROR(R7/J7,"-")</f>
        <v>0</v>
      </c>
      <c r="T7" s="336" t="str">
        <f>IFERROR(R7/P7,"-")</f>
        <v>-</v>
      </c>
      <c r="U7" s="330">
        <f>IFERROR(R7-D7,"-")</f>
        <v>-11900</v>
      </c>
      <c r="V7" s="83">
        <f>R7/D7</f>
        <v>0</v>
      </c>
      <c r="W7" s="77"/>
      <c r="X7" s="142"/>
    </row>
    <row r="8" spans="1:24">
      <c r="A8" s="78"/>
      <c r="B8" s="84" t="s">
        <v>25</v>
      </c>
      <c r="C8" s="84">
        <v>3</v>
      </c>
      <c r="D8" s="330">
        <v>11502427</v>
      </c>
      <c r="E8" s="79">
        <v>7545</v>
      </c>
      <c r="F8" s="79">
        <v>0</v>
      </c>
      <c r="G8" s="79">
        <v>326848</v>
      </c>
      <c r="H8" s="89">
        <v>3395</v>
      </c>
      <c r="I8" s="90">
        <v>129</v>
      </c>
      <c r="J8" s="143">
        <f>H8+I8</f>
        <v>3524</v>
      </c>
      <c r="K8" s="80">
        <f>IFERROR(J8/G8,"-")</f>
        <v>0.010781770119444</v>
      </c>
      <c r="L8" s="79">
        <v>127</v>
      </c>
      <c r="M8" s="79">
        <v>1133</v>
      </c>
      <c r="N8" s="80">
        <f>IFERROR(L8/J8,"-")</f>
        <v>0.036038592508513</v>
      </c>
      <c r="O8" s="81">
        <f>IFERROR(D8/J8,"-")</f>
        <v>3264.0258229285</v>
      </c>
      <c r="P8" s="82">
        <v>291</v>
      </c>
      <c r="Q8" s="80">
        <f>IFERROR(P8/J8,"-")</f>
        <v>0.082576617480136</v>
      </c>
      <c r="R8" s="335">
        <v>13604385</v>
      </c>
      <c r="S8" s="336">
        <f>IFERROR(R8/J8,"-")</f>
        <v>3860.4951759364</v>
      </c>
      <c r="T8" s="336">
        <f>IFERROR(R8/P8,"-")</f>
        <v>46750.463917526</v>
      </c>
      <c r="U8" s="330">
        <f>IFERROR(R8-D8,"-")</f>
        <v>2101958</v>
      </c>
      <c r="V8" s="83">
        <f>R8/D8</f>
        <v>1.1827403903541</v>
      </c>
      <c r="W8" s="77"/>
      <c r="X8" s="142"/>
    </row>
    <row r="9" spans="1:24">
      <c r="A9" s="30"/>
      <c r="B9" s="85"/>
      <c r="C9" s="85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7"/>
      <c r="S9" s="337"/>
      <c r="T9" s="337"/>
      <c r="U9" s="337"/>
      <c r="V9" s="33"/>
      <c r="W9" s="59"/>
      <c r="X9" s="142"/>
    </row>
    <row r="10" spans="1:24">
      <c r="A10" s="30"/>
      <c r="B10" s="37"/>
      <c r="C10" s="3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19"/>
      <c r="B11" s="41"/>
      <c r="C11" s="41"/>
      <c r="D11" s="333">
        <f>SUM(D6:D9)</f>
        <v>11689827</v>
      </c>
      <c r="E11" s="41">
        <f>SUM(E6:E9)</f>
        <v>7995</v>
      </c>
      <c r="F11" s="41">
        <f>SUM(F6:F9)</f>
        <v>183</v>
      </c>
      <c r="G11" s="41">
        <f>SUM(G6:G9)</f>
        <v>327324</v>
      </c>
      <c r="H11" s="41">
        <f>SUM(H6:H9)</f>
        <v>3490</v>
      </c>
      <c r="I11" s="41">
        <f>SUM(I6:I9)</f>
        <v>129</v>
      </c>
      <c r="J11" s="41">
        <f>SUM(J6:J9)</f>
        <v>3619</v>
      </c>
      <c r="K11" s="42">
        <f>IFERROR(J11/G11,"-")</f>
        <v>0.011056323398223</v>
      </c>
      <c r="L11" s="76">
        <f>SUM(L6:L9)</f>
        <v>133</v>
      </c>
      <c r="M11" s="76">
        <f>SUM(M6:M9)</f>
        <v>1152</v>
      </c>
      <c r="N11" s="42">
        <f>IFERROR(L11/J11,"-")</f>
        <v>0.036750483558994</v>
      </c>
      <c r="O11" s="43">
        <f>IFERROR(D11/J11,"-")</f>
        <v>3230.1262779773</v>
      </c>
      <c r="P11" s="44">
        <f>SUM(P6:P9)</f>
        <v>297</v>
      </c>
      <c r="Q11" s="42">
        <f>IFERROR(P11/J11,"-")</f>
        <v>0.082066869300912</v>
      </c>
      <c r="R11" s="333">
        <f>SUM(R6:R9)</f>
        <v>13756385</v>
      </c>
      <c r="S11" s="333">
        <f>IFERROR(R11/J11,"-")</f>
        <v>3801.1563967947</v>
      </c>
      <c r="T11" s="333">
        <f>IFERROR(P11/P11,"-")</f>
        <v>1</v>
      </c>
      <c r="U11" s="333">
        <f>SUM(U6:U9)</f>
        <v>2066558</v>
      </c>
      <c r="V11" s="45">
        <f>IFERROR(R11/D11,"-")</f>
        <v>1.1767825990924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30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31</v>
      </c>
      <c r="CP2" s="273" t="s">
        <v>32</v>
      </c>
      <c r="CQ2" s="261" t="s">
        <v>33</v>
      </c>
      <c r="CR2" s="262"/>
      <c r="CS2" s="263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35</v>
      </c>
      <c r="AE3" s="265"/>
      <c r="AF3" s="265"/>
      <c r="AG3" s="265"/>
      <c r="AH3" s="265"/>
      <c r="AI3" s="265"/>
      <c r="AJ3" s="265"/>
      <c r="AK3" s="265"/>
      <c r="AL3" s="265"/>
      <c r="AM3" s="276" t="s">
        <v>36</v>
      </c>
      <c r="AN3" s="277"/>
      <c r="AO3" s="277"/>
      <c r="AP3" s="277"/>
      <c r="AQ3" s="277"/>
      <c r="AR3" s="277"/>
      <c r="AS3" s="277"/>
      <c r="AT3" s="277"/>
      <c r="AU3" s="278"/>
      <c r="AV3" s="279" t="s">
        <v>37</v>
      </c>
      <c r="AW3" s="280"/>
      <c r="AX3" s="280"/>
      <c r="AY3" s="280"/>
      <c r="AZ3" s="280"/>
      <c r="BA3" s="280"/>
      <c r="BB3" s="280"/>
      <c r="BC3" s="280"/>
      <c r="BD3" s="281"/>
      <c r="BE3" s="282" t="s">
        <v>38</v>
      </c>
      <c r="BF3" s="283"/>
      <c r="BG3" s="283"/>
      <c r="BH3" s="283"/>
      <c r="BI3" s="283"/>
      <c r="BJ3" s="283"/>
      <c r="BK3" s="283"/>
      <c r="BL3" s="283"/>
      <c r="BM3" s="284"/>
      <c r="BN3" s="285" t="s">
        <v>39</v>
      </c>
      <c r="BO3" s="286"/>
      <c r="BP3" s="286"/>
      <c r="BQ3" s="286"/>
      <c r="BR3" s="286"/>
      <c r="BS3" s="286"/>
      <c r="BT3" s="286"/>
      <c r="BU3" s="286"/>
      <c r="BV3" s="287"/>
      <c r="BW3" s="288" t="s">
        <v>40</v>
      </c>
      <c r="BX3" s="289"/>
      <c r="BY3" s="289"/>
      <c r="BZ3" s="289"/>
      <c r="CA3" s="289"/>
      <c r="CB3" s="289"/>
      <c r="CC3" s="289"/>
      <c r="CD3" s="289"/>
      <c r="CE3" s="290"/>
      <c r="CF3" s="291" t="s">
        <v>41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42</v>
      </c>
      <c r="CR3" s="267"/>
      <c r="CS3" s="268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2"/>
      <c r="CP4" s="275"/>
      <c r="CQ4" s="52" t="s">
        <v>60</v>
      </c>
      <c r="CR4" s="52" t="s">
        <v>61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1.7948717948718</v>
      </c>
      <c r="B6" s="347" t="s">
        <v>62</v>
      </c>
      <c r="C6" s="347" t="s">
        <v>63</v>
      </c>
      <c r="D6" s="347" t="s">
        <v>64</v>
      </c>
      <c r="E6" s="347"/>
      <c r="F6" s="347" t="s">
        <v>65</v>
      </c>
      <c r="G6" s="88" t="s">
        <v>66</v>
      </c>
      <c r="H6" s="88" t="s">
        <v>67</v>
      </c>
      <c r="I6" s="88" t="s">
        <v>68</v>
      </c>
      <c r="J6" s="330">
        <v>78000</v>
      </c>
      <c r="K6" s="79">
        <v>32</v>
      </c>
      <c r="L6" s="79">
        <v>0</v>
      </c>
      <c r="M6" s="79">
        <v>148</v>
      </c>
      <c r="N6" s="89">
        <v>12</v>
      </c>
      <c r="O6" s="90">
        <v>0</v>
      </c>
      <c r="P6" s="91">
        <f>N6+O6</f>
        <v>12</v>
      </c>
      <c r="Q6" s="80">
        <f>IFERROR(P6/M6,"-")</f>
        <v>0.081081081081081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1368.4210526316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62000</v>
      </c>
      <c r="AB6" s="83">
        <f>SUM(X6:X7)/SUM(J6:J7)</f>
        <v>1.7948717948718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69</v>
      </c>
      <c r="C7" s="347"/>
      <c r="D7" s="347"/>
      <c r="E7" s="347"/>
      <c r="F7" s="347" t="s">
        <v>70</v>
      </c>
      <c r="G7" s="88"/>
      <c r="H7" s="88"/>
      <c r="I7" s="88"/>
      <c r="J7" s="330"/>
      <c r="K7" s="79">
        <v>266</v>
      </c>
      <c r="L7" s="79">
        <v>137</v>
      </c>
      <c r="M7" s="79">
        <v>179</v>
      </c>
      <c r="N7" s="89">
        <v>45</v>
      </c>
      <c r="O7" s="90">
        <v>0</v>
      </c>
      <c r="P7" s="91">
        <f>N7+O7</f>
        <v>45</v>
      </c>
      <c r="Q7" s="80">
        <f>IFERROR(P7/M7,"-")</f>
        <v>0.25139664804469</v>
      </c>
      <c r="R7" s="79">
        <v>4</v>
      </c>
      <c r="S7" s="79">
        <v>5</v>
      </c>
      <c r="T7" s="80">
        <f>IFERROR(R7/(P7),"-")</f>
        <v>0.088888888888889</v>
      </c>
      <c r="U7" s="336"/>
      <c r="V7" s="82">
        <v>4</v>
      </c>
      <c r="W7" s="80">
        <f>IF(P7=0,"-",V7/P7)</f>
        <v>0.088888888888889</v>
      </c>
      <c r="X7" s="335">
        <v>140000</v>
      </c>
      <c r="Y7" s="336">
        <f>IFERROR(X7/P7,"-")</f>
        <v>3111.1111111111</v>
      </c>
      <c r="Z7" s="336">
        <f>IFERROR(X7/V7,"-")</f>
        <v>35000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4</v>
      </c>
      <c r="AN7" s="99">
        <f>IF(P7=0,"",IF(AM7=0,"",(AM7/P7)))</f>
        <v>0.088888888888889</v>
      </c>
      <c r="AO7" s="98">
        <v>1</v>
      </c>
      <c r="AP7" s="100">
        <f>IFERROR(AO7/AM7,"-")</f>
        <v>0.25</v>
      </c>
      <c r="AQ7" s="101">
        <v>3000</v>
      </c>
      <c r="AR7" s="102">
        <f>IFERROR(AQ7/AM7,"-")</f>
        <v>750</v>
      </c>
      <c r="AS7" s="103">
        <v>1</v>
      </c>
      <c r="AT7" s="103"/>
      <c r="AU7" s="103"/>
      <c r="AV7" s="104">
        <v>1</v>
      </c>
      <c r="AW7" s="105">
        <f>IF(P7=0,"",IF(AV7=0,"",(AV7/P7)))</f>
        <v>0.022222222222222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12</v>
      </c>
      <c r="BF7" s="111">
        <f>IF(P7=0,"",IF(BE7=0,"",(BE7/P7)))</f>
        <v>0.26666666666667</v>
      </c>
      <c r="BG7" s="110">
        <v>1</v>
      </c>
      <c r="BH7" s="112">
        <f>IFERROR(BG7/BE7,"-")</f>
        <v>0.083333333333333</v>
      </c>
      <c r="BI7" s="113">
        <v>3000</v>
      </c>
      <c r="BJ7" s="114">
        <f>IFERROR(BI7/BE7,"-")</f>
        <v>250</v>
      </c>
      <c r="BK7" s="115">
        <v>1</v>
      </c>
      <c r="BL7" s="115"/>
      <c r="BM7" s="115"/>
      <c r="BN7" s="117">
        <v>14</v>
      </c>
      <c r="BO7" s="118">
        <f>IF(P7=0,"",IF(BN7=0,"",(BN7/P7)))</f>
        <v>0.31111111111111</v>
      </c>
      <c r="BP7" s="119">
        <v>1</v>
      </c>
      <c r="BQ7" s="120">
        <f>IFERROR(BP7/BN7,"-")</f>
        <v>0.071428571428571</v>
      </c>
      <c r="BR7" s="121">
        <v>53000</v>
      </c>
      <c r="BS7" s="122">
        <f>IFERROR(BR7/BN7,"-")</f>
        <v>3785.7142857143</v>
      </c>
      <c r="BT7" s="123"/>
      <c r="BU7" s="123"/>
      <c r="BV7" s="123">
        <v>1</v>
      </c>
      <c r="BW7" s="124">
        <v>12</v>
      </c>
      <c r="BX7" s="125">
        <f>IF(P7=0,"",IF(BW7=0,"",(BW7/P7)))</f>
        <v>0.26666666666667</v>
      </c>
      <c r="BY7" s="126">
        <v>2</v>
      </c>
      <c r="BZ7" s="127">
        <f>IFERROR(BY7/BW7,"-")</f>
        <v>0.16666666666667</v>
      </c>
      <c r="CA7" s="128">
        <v>84000</v>
      </c>
      <c r="CB7" s="129">
        <f>IFERROR(CA7/BW7,"-")</f>
        <v>7000</v>
      </c>
      <c r="CC7" s="130"/>
      <c r="CD7" s="130">
        <v>1</v>
      </c>
      <c r="CE7" s="130">
        <v>1</v>
      </c>
      <c r="CF7" s="131">
        <v>2</v>
      </c>
      <c r="CG7" s="132">
        <f>IF(P7=0,"",IF(CF7=0,"",(CF7/P7)))</f>
        <v>0.044444444444444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140000</v>
      </c>
      <c r="CQ7" s="139">
        <v>78000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0.12307692307692</v>
      </c>
      <c r="B8" s="347" t="s">
        <v>71</v>
      </c>
      <c r="C8" s="347" t="s">
        <v>72</v>
      </c>
      <c r="D8" s="347" t="s">
        <v>73</v>
      </c>
      <c r="E8" s="347"/>
      <c r="F8" s="347" t="s">
        <v>65</v>
      </c>
      <c r="G8" s="88" t="s">
        <v>74</v>
      </c>
      <c r="H8" s="88" t="s">
        <v>75</v>
      </c>
      <c r="I8" s="88" t="s">
        <v>76</v>
      </c>
      <c r="J8" s="330">
        <v>97500</v>
      </c>
      <c r="K8" s="79">
        <v>47</v>
      </c>
      <c r="L8" s="79">
        <v>0</v>
      </c>
      <c r="M8" s="79">
        <v>104</v>
      </c>
      <c r="N8" s="89">
        <v>20</v>
      </c>
      <c r="O8" s="90">
        <v>0</v>
      </c>
      <c r="P8" s="91">
        <f>N8+O8</f>
        <v>20</v>
      </c>
      <c r="Q8" s="80">
        <f>IFERROR(P8/M8,"-")</f>
        <v>0.19230769230769</v>
      </c>
      <c r="R8" s="79">
        <v>1</v>
      </c>
      <c r="S8" s="79">
        <v>5</v>
      </c>
      <c r="T8" s="80">
        <f>IFERROR(R8/(P8),"-")</f>
        <v>0.05</v>
      </c>
      <c r="U8" s="336">
        <f>IFERROR(J8/SUM(N8:O9),"-")</f>
        <v>3145.1612903226</v>
      </c>
      <c r="V8" s="82">
        <v>2</v>
      </c>
      <c r="W8" s="80">
        <f>IF(P8=0,"-",V8/P8)</f>
        <v>0.1</v>
      </c>
      <c r="X8" s="335">
        <v>12000</v>
      </c>
      <c r="Y8" s="336">
        <f>IFERROR(X8/P8,"-")</f>
        <v>600</v>
      </c>
      <c r="Z8" s="336">
        <f>IFERROR(X8/V8,"-")</f>
        <v>6000</v>
      </c>
      <c r="AA8" s="330">
        <f>SUM(X8:X9)-SUM(J8:J9)</f>
        <v>-85500</v>
      </c>
      <c r="AB8" s="83">
        <f>SUM(X8:X9)/SUM(J8:J9)</f>
        <v>0.12307692307692</v>
      </c>
      <c r="AC8" s="77"/>
      <c r="AD8" s="92">
        <v>1</v>
      </c>
      <c r="AE8" s="93">
        <f>IF(P8=0,"",IF(AD8=0,"",(AD8/P8)))</f>
        <v>0.05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</v>
      </c>
      <c r="AN8" s="99">
        <f>IF(P8=0,"",IF(AM8=0,"",(AM8/P8)))</f>
        <v>0.1</v>
      </c>
      <c r="AO8" s="98">
        <v>1</v>
      </c>
      <c r="AP8" s="100">
        <f>IFERROR(AO8/AM8,"-")</f>
        <v>0.5</v>
      </c>
      <c r="AQ8" s="101">
        <v>3000</v>
      </c>
      <c r="AR8" s="102">
        <f>IFERROR(AQ8/AM8,"-")</f>
        <v>1500</v>
      </c>
      <c r="AS8" s="103">
        <v>1</v>
      </c>
      <c r="AT8" s="103"/>
      <c r="AU8" s="103"/>
      <c r="AV8" s="104">
        <v>2</v>
      </c>
      <c r="AW8" s="105">
        <f>IF(P8=0,"",IF(AV8=0,"",(AV8/P8)))</f>
        <v>0.1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6</v>
      </c>
      <c r="BF8" s="111">
        <f>IF(P8=0,"",IF(BE8=0,"",(BE8/P8)))</f>
        <v>0.3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0.3</v>
      </c>
      <c r="BP8" s="119">
        <v>1</v>
      </c>
      <c r="BQ8" s="120">
        <f>IFERROR(BP8/BN8,"-")</f>
        <v>0.16666666666667</v>
      </c>
      <c r="BR8" s="121">
        <v>9000</v>
      </c>
      <c r="BS8" s="122">
        <f>IFERROR(BR8/BN8,"-")</f>
        <v>1500</v>
      </c>
      <c r="BT8" s="123"/>
      <c r="BU8" s="123"/>
      <c r="BV8" s="123">
        <v>1</v>
      </c>
      <c r="BW8" s="124">
        <v>3</v>
      </c>
      <c r="BX8" s="125">
        <f>IF(P8=0,"",IF(BW8=0,"",(BW8/P8)))</f>
        <v>0.15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12000</v>
      </c>
      <c r="CQ8" s="139">
        <v>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/>
      <c r="E9" s="347"/>
      <c r="F9" s="347" t="s">
        <v>70</v>
      </c>
      <c r="G9" s="88"/>
      <c r="H9" s="88"/>
      <c r="I9" s="88"/>
      <c r="J9" s="330"/>
      <c r="K9" s="79">
        <v>81</v>
      </c>
      <c r="L9" s="79">
        <v>46</v>
      </c>
      <c r="M9" s="79">
        <v>44</v>
      </c>
      <c r="N9" s="89">
        <v>11</v>
      </c>
      <c r="O9" s="90">
        <v>0</v>
      </c>
      <c r="P9" s="91">
        <f>N9+O9</f>
        <v>11</v>
      </c>
      <c r="Q9" s="80">
        <f>IFERROR(P9/M9,"-")</f>
        <v>0.25</v>
      </c>
      <c r="R9" s="79">
        <v>1</v>
      </c>
      <c r="S9" s="79">
        <v>2</v>
      </c>
      <c r="T9" s="80">
        <f>IFERROR(R9/(P9),"-")</f>
        <v>0.090909090909091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0.45454545454545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0.36363636363636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0.090909090909091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0.090909090909091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0.86609686609687</v>
      </c>
      <c r="B12" s="39"/>
      <c r="C12" s="39"/>
      <c r="D12" s="39"/>
      <c r="E12" s="39"/>
      <c r="F12" s="39"/>
      <c r="G12" s="40" t="s">
        <v>78</v>
      </c>
      <c r="H12" s="40"/>
      <c r="I12" s="40"/>
      <c r="J12" s="333">
        <f>SUM(J6:J11)</f>
        <v>175500</v>
      </c>
      <c r="K12" s="41">
        <f>SUM(K6:K11)</f>
        <v>426</v>
      </c>
      <c r="L12" s="41">
        <f>SUM(L6:L11)</f>
        <v>183</v>
      </c>
      <c r="M12" s="41">
        <f>SUM(M6:M11)</f>
        <v>475</v>
      </c>
      <c r="N12" s="41">
        <f>SUM(N6:N11)</f>
        <v>88</v>
      </c>
      <c r="O12" s="41">
        <f>SUM(O6:O11)</f>
        <v>0</v>
      </c>
      <c r="P12" s="41">
        <f>SUM(P6:P11)</f>
        <v>88</v>
      </c>
      <c r="Q12" s="42">
        <f>IFERROR(P12/M12,"-")</f>
        <v>0.18526315789474</v>
      </c>
      <c r="R12" s="76">
        <f>SUM(R6:R11)</f>
        <v>6</v>
      </c>
      <c r="S12" s="76">
        <f>SUM(S6:S11)</f>
        <v>17</v>
      </c>
      <c r="T12" s="42">
        <f>IFERROR(R12/P12,"-")</f>
        <v>0.068181818181818</v>
      </c>
      <c r="U12" s="338">
        <f>IFERROR(J12/P12,"-")</f>
        <v>1994.3181818182</v>
      </c>
      <c r="V12" s="44">
        <f>SUM(V6:V11)</f>
        <v>6</v>
      </c>
      <c r="W12" s="42">
        <f>IFERROR(V12/P12,"-")</f>
        <v>0.068181818181818</v>
      </c>
      <c r="X12" s="333">
        <f>SUM(X6:X11)</f>
        <v>152000</v>
      </c>
      <c r="Y12" s="333">
        <f>IFERROR(X12/P12,"-")</f>
        <v>1727.2727272727</v>
      </c>
      <c r="Z12" s="333">
        <f>IFERROR(X12/V12,"-")</f>
        <v>25333.333333333</v>
      </c>
      <c r="AA12" s="333">
        <f>X12-J12</f>
        <v>-23500</v>
      </c>
      <c r="AB12" s="45">
        <f>X12/J12</f>
        <v>0.86609686609687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7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30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31</v>
      </c>
      <c r="CM2" s="307" t="s">
        <v>32</v>
      </c>
      <c r="CN2" s="310" t="s">
        <v>33</v>
      </c>
      <c r="CO2" s="311"/>
      <c r="CP2" s="312"/>
    </row>
    <row r="3" spans="1:96" customHeight="1" ht="14.25">
      <c r="A3" s="145" t="s">
        <v>79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35</v>
      </c>
      <c r="AB3" s="319"/>
      <c r="AC3" s="319"/>
      <c r="AD3" s="319"/>
      <c r="AE3" s="319"/>
      <c r="AF3" s="319"/>
      <c r="AG3" s="319"/>
      <c r="AH3" s="319"/>
      <c r="AI3" s="319"/>
      <c r="AJ3" s="320" t="s">
        <v>36</v>
      </c>
      <c r="AK3" s="321"/>
      <c r="AL3" s="321"/>
      <c r="AM3" s="321"/>
      <c r="AN3" s="321"/>
      <c r="AO3" s="321"/>
      <c r="AP3" s="321"/>
      <c r="AQ3" s="321"/>
      <c r="AR3" s="322"/>
      <c r="AS3" s="323" t="s">
        <v>37</v>
      </c>
      <c r="AT3" s="324"/>
      <c r="AU3" s="324"/>
      <c r="AV3" s="324"/>
      <c r="AW3" s="324"/>
      <c r="AX3" s="324"/>
      <c r="AY3" s="324"/>
      <c r="AZ3" s="324"/>
      <c r="BA3" s="325"/>
      <c r="BB3" s="326" t="s">
        <v>38</v>
      </c>
      <c r="BC3" s="327"/>
      <c r="BD3" s="327"/>
      <c r="BE3" s="327"/>
      <c r="BF3" s="327"/>
      <c r="BG3" s="327"/>
      <c r="BH3" s="327"/>
      <c r="BI3" s="327"/>
      <c r="BJ3" s="328"/>
      <c r="BK3" s="313" t="s">
        <v>39</v>
      </c>
      <c r="BL3" s="314"/>
      <c r="BM3" s="314"/>
      <c r="BN3" s="314"/>
      <c r="BO3" s="314"/>
      <c r="BP3" s="314"/>
      <c r="BQ3" s="314"/>
      <c r="BR3" s="314"/>
      <c r="BS3" s="315"/>
      <c r="BT3" s="294" t="s">
        <v>40</v>
      </c>
      <c r="BU3" s="295"/>
      <c r="BV3" s="295"/>
      <c r="BW3" s="295"/>
      <c r="BX3" s="295"/>
      <c r="BY3" s="295"/>
      <c r="BZ3" s="295"/>
      <c r="CA3" s="295"/>
      <c r="CB3" s="296"/>
      <c r="CC3" s="297" t="s">
        <v>41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42</v>
      </c>
      <c r="CO3" s="301"/>
      <c r="CP3" s="302" t="s">
        <v>43</v>
      </c>
    </row>
    <row r="4" spans="1:96">
      <c r="A4" s="151"/>
      <c r="B4" s="152" t="s">
        <v>44</v>
      </c>
      <c r="C4" s="152" t="s">
        <v>80</v>
      </c>
      <c r="D4" s="153" t="s">
        <v>48</v>
      </c>
      <c r="E4" s="152" t="s">
        <v>49</v>
      </c>
      <c r="F4" s="154" t="s">
        <v>51</v>
      </c>
      <c r="G4" s="152" t="s">
        <v>4</v>
      </c>
      <c r="H4" s="152" t="s">
        <v>81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82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52</v>
      </c>
      <c r="AB4" s="158" t="s">
        <v>53</v>
      </c>
      <c r="AC4" s="158" t="s">
        <v>54</v>
      </c>
      <c r="AD4" s="158" t="s">
        <v>17</v>
      </c>
      <c r="AE4" s="158" t="s">
        <v>55</v>
      </c>
      <c r="AF4" s="158" t="s">
        <v>56</v>
      </c>
      <c r="AG4" s="158" t="s">
        <v>57</v>
      </c>
      <c r="AH4" s="158" t="s">
        <v>58</v>
      </c>
      <c r="AI4" s="158" t="s">
        <v>59</v>
      </c>
      <c r="AJ4" s="159" t="s">
        <v>52</v>
      </c>
      <c r="AK4" s="159" t="s">
        <v>53</v>
      </c>
      <c r="AL4" s="159" t="s">
        <v>54</v>
      </c>
      <c r="AM4" s="159" t="s">
        <v>17</v>
      </c>
      <c r="AN4" s="159" t="s">
        <v>55</v>
      </c>
      <c r="AO4" s="159" t="s">
        <v>56</v>
      </c>
      <c r="AP4" s="159" t="s">
        <v>57</v>
      </c>
      <c r="AQ4" s="159" t="s">
        <v>58</v>
      </c>
      <c r="AR4" s="159" t="s">
        <v>59</v>
      </c>
      <c r="AS4" s="160" t="s">
        <v>52</v>
      </c>
      <c r="AT4" s="160" t="s">
        <v>53</v>
      </c>
      <c r="AU4" s="160" t="s">
        <v>54</v>
      </c>
      <c r="AV4" s="160" t="s">
        <v>17</v>
      </c>
      <c r="AW4" s="160" t="s">
        <v>55</v>
      </c>
      <c r="AX4" s="160" t="s">
        <v>56</v>
      </c>
      <c r="AY4" s="160" t="s">
        <v>57</v>
      </c>
      <c r="AZ4" s="160" t="s">
        <v>58</v>
      </c>
      <c r="BA4" s="160" t="s">
        <v>59</v>
      </c>
      <c r="BB4" s="161" t="s">
        <v>52</v>
      </c>
      <c r="BC4" s="161" t="s">
        <v>53</v>
      </c>
      <c r="BD4" s="161" t="s">
        <v>54</v>
      </c>
      <c r="BE4" s="161" t="s">
        <v>17</v>
      </c>
      <c r="BF4" s="161" t="s">
        <v>55</v>
      </c>
      <c r="BG4" s="161" t="s">
        <v>56</v>
      </c>
      <c r="BH4" s="161" t="s">
        <v>57</v>
      </c>
      <c r="BI4" s="161" t="s">
        <v>58</v>
      </c>
      <c r="BJ4" s="161" t="s">
        <v>59</v>
      </c>
      <c r="BK4" s="162" t="s">
        <v>52</v>
      </c>
      <c r="BL4" s="162" t="s">
        <v>53</v>
      </c>
      <c r="BM4" s="162" t="s">
        <v>54</v>
      </c>
      <c r="BN4" s="162" t="s">
        <v>17</v>
      </c>
      <c r="BO4" s="162" t="s">
        <v>55</v>
      </c>
      <c r="BP4" s="162" t="s">
        <v>56</v>
      </c>
      <c r="BQ4" s="162" t="s">
        <v>57</v>
      </c>
      <c r="BR4" s="162" t="s">
        <v>58</v>
      </c>
      <c r="BS4" s="162" t="s">
        <v>59</v>
      </c>
      <c r="BT4" s="163" t="s">
        <v>52</v>
      </c>
      <c r="BU4" s="163" t="s">
        <v>53</v>
      </c>
      <c r="BV4" s="163" t="s">
        <v>54</v>
      </c>
      <c r="BW4" s="163" t="s">
        <v>17</v>
      </c>
      <c r="BX4" s="163" t="s">
        <v>55</v>
      </c>
      <c r="BY4" s="163" t="s">
        <v>56</v>
      </c>
      <c r="BZ4" s="163" t="s">
        <v>57</v>
      </c>
      <c r="CA4" s="163" t="s">
        <v>58</v>
      </c>
      <c r="CB4" s="163" t="s">
        <v>59</v>
      </c>
      <c r="CC4" s="164" t="s">
        <v>52</v>
      </c>
      <c r="CD4" s="164" t="s">
        <v>53</v>
      </c>
      <c r="CE4" s="164" t="s">
        <v>54</v>
      </c>
      <c r="CF4" s="164" t="s">
        <v>17</v>
      </c>
      <c r="CG4" s="164" t="s">
        <v>55</v>
      </c>
      <c r="CH4" s="164" t="s">
        <v>56</v>
      </c>
      <c r="CI4" s="164" t="s">
        <v>57</v>
      </c>
      <c r="CJ4" s="164" t="s">
        <v>58</v>
      </c>
      <c r="CK4" s="164" t="s">
        <v>59</v>
      </c>
      <c r="CL4" s="306"/>
      <c r="CM4" s="309"/>
      <c r="CN4" s="165" t="s">
        <v>60</v>
      </c>
      <c r="CO4" s="165" t="s">
        <v>61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83</v>
      </c>
      <c r="C6" s="347"/>
      <c r="D6" s="347" t="s">
        <v>84</v>
      </c>
      <c r="E6" s="175" t="s">
        <v>85</v>
      </c>
      <c r="F6" s="175" t="s">
        <v>86</v>
      </c>
      <c r="G6" s="340">
        <v>0</v>
      </c>
      <c r="H6" s="340">
        <v>1700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87</v>
      </c>
      <c r="C7" s="347"/>
      <c r="D7" s="347" t="s">
        <v>84</v>
      </c>
      <c r="E7" s="175" t="s">
        <v>88</v>
      </c>
      <c r="F7" s="175" t="s">
        <v>86</v>
      </c>
      <c r="G7" s="340">
        <v>0</v>
      </c>
      <c r="H7" s="340">
        <v>1700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89</v>
      </c>
      <c r="C8" s="347"/>
      <c r="D8" s="347" t="s">
        <v>84</v>
      </c>
      <c r="E8" s="175" t="s">
        <v>90</v>
      </c>
      <c r="F8" s="175" t="s">
        <v>86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91</v>
      </c>
      <c r="C9" s="347"/>
      <c r="D9" s="347" t="s">
        <v>84</v>
      </c>
      <c r="E9" s="175" t="s">
        <v>92</v>
      </c>
      <c r="F9" s="175" t="s">
        <v>86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>
        <f>Y10</f>
        <v>0</v>
      </c>
      <c r="B10" s="347" t="s">
        <v>93</v>
      </c>
      <c r="C10" s="347"/>
      <c r="D10" s="347" t="s">
        <v>84</v>
      </c>
      <c r="E10" s="175" t="s">
        <v>94</v>
      </c>
      <c r="F10" s="175" t="s">
        <v>86</v>
      </c>
      <c r="G10" s="340">
        <v>11900</v>
      </c>
      <c r="H10" s="340">
        <v>1700</v>
      </c>
      <c r="I10" s="176">
        <v>24</v>
      </c>
      <c r="J10" s="176">
        <v>0</v>
      </c>
      <c r="K10" s="176">
        <v>0</v>
      </c>
      <c r="L10" s="177">
        <v>7</v>
      </c>
      <c r="M10" s="178">
        <v>7</v>
      </c>
      <c r="N10" s="179" t="str">
        <f>IFERROR(L10/K10,"-")</f>
        <v>-</v>
      </c>
      <c r="O10" s="176">
        <v>0</v>
      </c>
      <c r="P10" s="176">
        <v>2</v>
      </c>
      <c r="Q10" s="179">
        <f>IFERROR(O10/L10,"-")</f>
        <v>0</v>
      </c>
      <c r="R10" s="180">
        <f>IFERROR(G10/SUM(L10:L10),"-")</f>
        <v>1700</v>
      </c>
      <c r="S10" s="181">
        <v>0</v>
      </c>
      <c r="T10" s="179">
        <f>IF(L10=0,"-",S10/L10)</f>
        <v>0</v>
      </c>
      <c r="U10" s="345"/>
      <c r="V10" s="346">
        <f>IFERROR(U10/L10,"-")</f>
        <v>0</v>
      </c>
      <c r="W10" s="346" t="str">
        <f>IFERROR(U10/S10,"-")</f>
        <v>-</v>
      </c>
      <c r="X10" s="340">
        <f>SUM(U10:U10)-SUM(G10:G10)</f>
        <v>-11900</v>
      </c>
      <c r="Y10" s="183">
        <f>SUM(U10:U10)/SUM(G10:G10)</f>
        <v>0</v>
      </c>
      <c r="AA10" s="184"/>
      <c r="AB10" s="185">
        <f>IF(L10=0,"",IF(AA10=0,"",(AA10/L10)))</f>
        <v>0</v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>
        <f>IF(L10=0,"",IF(AJ10=0,"",(AJ10/L10)))</f>
        <v>0</v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>
        <v>1</v>
      </c>
      <c r="AT10" s="197">
        <f>IF(L10=0,"",IF(AS10=0,"",(AS10/L10)))</f>
        <v>0.14285714285714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1</v>
      </c>
      <c r="BC10" s="203">
        <f>IF(L10=0,"",IF(BB10=0,"",(BB10/L10)))</f>
        <v>0.14285714285714</v>
      </c>
      <c r="BD10" s="202"/>
      <c r="BE10" s="204">
        <f>IFERROR(BD10/BB10,"-")</f>
        <v>0</v>
      </c>
      <c r="BF10" s="205"/>
      <c r="BG10" s="206">
        <f>IFERROR(BF10/BB10,"-")</f>
        <v>0</v>
      </c>
      <c r="BH10" s="207"/>
      <c r="BI10" s="207"/>
      <c r="BJ10" s="207"/>
      <c r="BK10" s="208">
        <v>2</v>
      </c>
      <c r="BL10" s="209">
        <f>IF(L10=0,"",IF(BK10=0,"",(BK10/L10)))</f>
        <v>0.28571428571429</v>
      </c>
      <c r="BM10" s="210"/>
      <c r="BN10" s="211">
        <f>IFERROR(BM10/BK10,"-")</f>
        <v>0</v>
      </c>
      <c r="BO10" s="212"/>
      <c r="BP10" s="213">
        <f>IFERROR(BO10/BK10,"-")</f>
        <v>0</v>
      </c>
      <c r="BQ10" s="214"/>
      <c r="BR10" s="214"/>
      <c r="BS10" s="214"/>
      <c r="BT10" s="215">
        <v>3</v>
      </c>
      <c r="BU10" s="216">
        <f>IF(L10=0,"",IF(BT10=0,"",(BT10/L10)))</f>
        <v>0.42857142857143</v>
      </c>
      <c r="BV10" s="217"/>
      <c r="BW10" s="218">
        <f>IFERROR(BV10/BT10,"-")</f>
        <v>0</v>
      </c>
      <c r="BX10" s="219"/>
      <c r="BY10" s="220">
        <f>IFERROR(BX10/BT10,"-")</f>
        <v>0</v>
      </c>
      <c r="BZ10" s="221"/>
      <c r="CA10" s="221"/>
      <c r="CB10" s="221"/>
      <c r="CC10" s="222"/>
      <c r="CD10" s="223">
        <f>IF(L10=0,"",IF(CC10=0,"",(CC10/L10)))</f>
        <v>0</v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0</v>
      </c>
      <c r="B13" s="250"/>
      <c r="C13" s="250"/>
      <c r="D13" s="250"/>
      <c r="E13" s="251" t="s">
        <v>95</v>
      </c>
      <c r="F13" s="251"/>
      <c r="G13" s="343">
        <f>SUM(G6:G12)</f>
        <v>11900</v>
      </c>
      <c r="H13" s="343"/>
      <c r="I13" s="250">
        <f>SUM(I6:I12)</f>
        <v>24</v>
      </c>
      <c r="J13" s="250">
        <f>SUM(J6:J12)</f>
        <v>0</v>
      </c>
      <c r="K13" s="250">
        <f>SUM(K6:K12)</f>
        <v>1</v>
      </c>
      <c r="L13" s="250">
        <f>SUM(L6:L12)</f>
        <v>7</v>
      </c>
      <c r="M13" s="250">
        <f>SUM(M6:M12)</f>
        <v>7</v>
      </c>
      <c r="N13" s="252">
        <f>IFERROR(L13/K13,"-")</f>
        <v>7</v>
      </c>
      <c r="O13" s="253">
        <f>SUM(O6:O12)</f>
        <v>0</v>
      </c>
      <c r="P13" s="253">
        <f>SUM(P6:P12)</f>
        <v>2</v>
      </c>
      <c r="Q13" s="252">
        <f>IFERROR(O13/L13,"-")</f>
        <v>0</v>
      </c>
      <c r="R13" s="254">
        <f>IFERROR(G13/L13,"-")</f>
        <v>1700</v>
      </c>
      <c r="S13" s="255">
        <f>SUM(S6:S12)</f>
        <v>0</v>
      </c>
      <c r="T13" s="252">
        <f>IFERROR(S13/L13,"-")</f>
        <v>0</v>
      </c>
      <c r="U13" s="343">
        <f>SUM(U6:U12)</f>
        <v>0</v>
      </c>
      <c r="V13" s="343">
        <f>IFERROR(U13/L13,"-")</f>
        <v>0</v>
      </c>
      <c r="W13" s="343" t="str">
        <f>IFERROR(U13/S13,"-")</f>
        <v>-</v>
      </c>
      <c r="X13" s="343">
        <f>U13-G13</f>
        <v>-11900</v>
      </c>
      <c r="Y13" s="256">
        <f>U13/G13</f>
        <v>0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30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31</v>
      </c>
      <c r="CK2" s="307" t="s">
        <v>32</v>
      </c>
      <c r="CL2" s="310" t="s">
        <v>33</v>
      </c>
      <c r="CM2" s="311"/>
      <c r="CN2" s="312"/>
    </row>
    <row r="3" spans="1:94" customHeight="1" ht="14.25">
      <c r="A3" s="145" t="s">
        <v>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35</v>
      </c>
      <c r="Z3" s="319"/>
      <c r="AA3" s="319"/>
      <c r="AB3" s="319"/>
      <c r="AC3" s="319"/>
      <c r="AD3" s="319"/>
      <c r="AE3" s="319"/>
      <c r="AF3" s="319"/>
      <c r="AG3" s="319"/>
      <c r="AH3" s="320" t="s">
        <v>36</v>
      </c>
      <c r="AI3" s="321"/>
      <c r="AJ3" s="321"/>
      <c r="AK3" s="321"/>
      <c r="AL3" s="321"/>
      <c r="AM3" s="321"/>
      <c r="AN3" s="321"/>
      <c r="AO3" s="321"/>
      <c r="AP3" s="322"/>
      <c r="AQ3" s="323" t="s">
        <v>37</v>
      </c>
      <c r="AR3" s="324"/>
      <c r="AS3" s="324"/>
      <c r="AT3" s="324"/>
      <c r="AU3" s="324"/>
      <c r="AV3" s="324"/>
      <c r="AW3" s="324"/>
      <c r="AX3" s="324"/>
      <c r="AY3" s="325"/>
      <c r="AZ3" s="326" t="s">
        <v>38</v>
      </c>
      <c r="BA3" s="327"/>
      <c r="BB3" s="327"/>
      <c r="BC3" s="327"/>
      <c r="BD3" s="327"/>
      <c r="BE3" s="327"/>
      <c r="BF3" s="327"/>
      <c r="BG3" s="327"/>
      <c r="BH3" s="328"/>
      <c r="BI3" s="313" t="s">
        <v>39</v>
      </c>
      <c r="BJ3" s="314"/>
      <c r="BK3" s="314"/>
      <c r="BL3" s="314"/>
      <c r="BM3" s="314"/>
      <c r="BN3" s="314"/>
      <c r="BO3" s="314"/>
      <c r="BP3" s="314"/>
      <c r="BQ3" s="315"/>
      <c r="BR3" s="294" t="s">
        <v>40</v>
      </c>
      <c r="BS3" s="295"/>
      <c r="BT3" s="295"/>
      <c r="BU3" s="295"/>
      <c r="BV3" s="295"/>
      <c r="BW3" s="295"/>
      <c r="BX3" s="295"/>
      <c r="BY3" s="295"/>
      <c r="BZ3" s="296"/>
      <c r="CA3" s="297" t="s">
        <v>41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42</v>
      </c>
      <c r="CM3" s="301"/>
      <c r="CN3" s="302" t="s">
        <v>43</v>
      </c>
    </row>
    <row r="4" spans="1:94">
      <c r="A4" s="151"/>
      <c r="B4" s="152" t="s">
        <v>44</v>
      </c>
      <c r="C4" s="152" t="s">
        <v>80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6"/>
      <c r="CK4" s="309"/>
      <c r="CL4" s="165" t="s">
        <v>60</v>
      </c>
      <c r="CM4" s="165" t="s">
        <v>61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1.3241471412533</v>
      </c>
      <c r="B6" s="347" t="s">
        <v>97</v>
      </c>
      <c r="C6" s="347"/>
      <c r="D6" s="347"/>
      <c r="E6" s="175" t="s">
        <v>98</v>
      </c>
      <c r="F6" s="175" t="s">
        <v>86</v>
      </c>
      <c r="G6" s="340">
        <v>8788589</v>
      </c>
      <c r="H6" s="176">
        <v>5461</v>
      </c>
      <c r="I6" s="176">
        <v>0</v>
      </c>
      <c r="J6" s="176">
        <v>285756</v>
      </c>
      <c r="K6" s="177">
        <v>2568</v>
      </c>
      <c r="L6" s="179">
        <f>IFERROR(K6/J6,"-")</f>
        <v>0.0089866879435602</v>
      </c>
      <c r="M6" s="176">
        <v>105</v>
      </c>
      <c r="N6" s="176">
        <v>784</v>
      </c>
      <c r="O6" s="179">
        <f>IFERROR(M6/(K6),"-")</f>
        <v>0.04088785046729</v>
      </c>
      <c r="P6" s="180">
        <f>IFERROR(G6/SUM(K6:K6),"-")</f>
        <v>3422.347741433</v>
      </c>
      <c r="Q6" s="181">
        <v>219</v>
      </c>
      <c r="R6" s="179">
        <f>IF(K6=0,"-",Q6/K6)</f>
        <v>0.085280373831776</v>
      </c>
      <c r="S6" s="345">
        <v>11637385</v>
      </c>
      <c r="T6" s="346">
        <f>IFERROR(S6/K6,"-")</f>
        <v>4531.6919781931</v>
      </c>
      <c r="U6" s="346">
        <f>IFERROR(S6/Q6,"-")</f>
        <v>53138.744292237</v>
      </c>
      <c r="V6" s="340">
        <f>SUM(S6:S6)-SUM(G6:G6)</f>
        <v>2848796</v>
      </c>
      <c r="W6" s="183">
        <f>SUM(S6:S6)/SUM(G6:G6)</f>
        <v>1.3241471412533</v>
      </c>
      <c r="Y6" s="184">
        <v>81</v>
      </c>
      <c r="Z6" s="185">
        <f>IF(K6=0,"",IF(Y6=0,"",(Y6/K6)))</f>
        <v>0.031542056074766</v>
      </c>
      <c r="AA6" s="184">
        <v>1</v>
      </c>
      <c r="AB6" s="186">
        <f>IFERROR(AA6/Y6,"-")</f>
        <v>0.012345679012346</v>
      </c>
      <c r="AC6" s="187">
        <v>3000</v>
      </c>
      <c r="AD6" s="188">
        <f>IFERROR(AC6/Y6,"-")</f>
        <v>37.037037037037</v>
      </c>
      <c r="AE6" s="189">
        <v>1</v>
      </c>
      <c r="AF6" s="189"/>
      <c r="AG6" s="189"/>
      <c r="AH6" s="190">
        <v>10</v>
      </c>
      <c r="AI6" s="191">
        <f>IF(K6=0,"",IF(AH6=0,"",(AH6/K6)))</f>
        <v>0.0038940809968847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10</v>
      </c>
      <c r="AR6" s="197">
        <f>IF(K6=0,"",IF(AQ6=0,"",(AQ6/K6)))</f>
        <v>0.0038940809968847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114</v>
      </c>
      <c r="BA6" s="203">
        <f>IF(K6=0,"",IF(AZ6=0,"",(AZ6/K6)))</f>
        <v>0.044392523364486</v>
      </c>
      <c r="BB6" s="202">
        <v>5</v>
      </c>
      <c r="BC6" s="204">
        <f>IFERROR(BB6/AZ6,"-")</f>
        <v>0.043859649122807</v>
      </c>
      <c r="BD6" s="205">
        <v>132000</v>
      </c>
      <c r="BE6" s="206">
        <f>IFERROR(BD6/AZ6,"-")</f>
        <v>1157.8947368421</v>
      </c>
      <c r="BF6" s="207">
        <v>2</v>
      </c>
      <c r="BG6" s="207"/>
      <c r="BH6" s="207">
        <v>3</v>
      </c>
      <c r="BI6" s="208">
        <v>1491</v>
      </c>
      <c r="BJ6" s="209">
        <f>IF(K6=0,"",IF(BI6=0,"",(BI6/K6)))</f>
        <v>0.58060747663551</v>
      </c>
      <c r="BK6" s="210">
        <v>111</v>
      </c>
      <c r="BL6" s="211">
        <f>IFERROR(BK6/BI6,"-")</f>
        <v>0.074446680080483</v>
      </c>
      <c r="BM6" s="212">
        <v>2782000</v>
      </c>
      <c r="BN6" s="213">
        <f>IFERROR(BM6/BI6,"-")</f>
        <v>1865.8618376928</v>
      </c>
      <c r="BO6" s="214">
        <v>44</v>
      </c>
      <c r="BP6" s="214">
        <v>19</v>
      </c>
      <c r="BQ6" s="214">
        <v>48</v>
      </c>
      <c r="BR6" s="215">
        <v>732</v>
      </c>
      <c r="BS6" s="216">
        <f>IF(K6=0,"",IF(BR6=0,"",(BR6/K6)))</f>
        <v>0.28504672897196</v>
      </c>
      <c r="BT6" s="217">
        <v>88</v>
      </c>
      <c r="BU6" s="218">
        <f>IFERROR(BT6/BR6,"-")</f>
        <v>0.12021857923497</v>
      </c>
      <c r="BV6" s="219">
        <v>8057385</v>
      </c>
      <c r="BW6" s="220">
        <f>IFERROR(BV6/BR6,"-")</f>
        <v>11007.356557377</v>
      </c>
      <c r="BX6" s="221">
        <v>22</v>
      </c>
      <c r="BY6" s="221">
        <v>13</v>
      </c>
      <c r="BZ6" s="221">
        <v>53</v>
      </c>
      <c r="CA6" s="222">
        <v>130</v>
      </c>
      <c r="CB6" s="223">
        <f>IF(K6=0,"",IF(CA6=0,"",(CA6/K6)))</f>
        <v>0.050623052959502</v>
      </c>
      <c r="CC6" s="224">
        <v>14</v>
      </c>
      <c r="CD6" s="225">
        <f>IFERROR(CC6/CA6,"-")</f>
        <v>0.10769230769231</v>
      </c>
      <c r="CE6" s="226">
        <v>663000</v>
      </c>
      <c r="CF6" s="227">
        <f>IFERROR(CE6/CA6,"-")</f>
        <v>5100</v>
      </c>
      <c r="CG6" s="228">
        <v>2</v>
      </c>
      <c r="CH6" s="228">
        <v>2</v>
      </c>
      <c r="CI6" s="228">
        <v>10</v>
      </c>
      <c r="CJ6" s="229">
        <v>219</v>
      </c>
      <c r="CK6" s="230">
        <v>11637385</v>
      </c>
      <c r="CL6" s="230">
        <v>978000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99</v>
      </c>
      <c r="C7" s="347"/>
      <c r="D7" s="347"/>
      <c r="E7" s="175" t="s">
        <v>100</v>
      </c>
      <c r="F7" s="175" t="s">
        <v>86</v>
      </c>
      <c r="G7" s="340">
        <v>0</v>
      </c>
      <c r="H7" s="176">
        <v>0</v>
      </c>
      <c r="I7" s="176">
        <v>0</v>
      </c>
      <c r="J7" s="176">
        <v>3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0.72480376499997</v>
      </c>
      <c r="B8" s="347" t="s">
        <v>101</v>
      </c>
      <c r="C8" s="347"/>
      <c r="D8" s="347"/>
      <c r="E8" s="175" t="s">
        <v>102</v>
      </c>
      <c r="F8" s="175" t="s">
        <v>86</v>
      </c>
      <c r="G8" s="340">
        <v>2713838</v>
      </c>
      <c r="H8" s="176">
        <v>2084</v>
      </c>
      <c r="I8" s="176">
        <v>0</v>
      </c>
      <c r="J8" s="176">
        <v>41089</v>
      </c>
      <c r="K8" s="177">
        <v>956</v>
      </c>
      <c r="L8" s="179">
        <f>IFERROR(K8/J8,"-")</f>
        <v>0.023266567694517</v>
      </c>
      <c r="M8" s="176">
        <v>22</v>
      </c>
      <c r="N8" s="176">
        <v>349</v>
      </c>
      <c r="O8" s="179">
        <f>IFERROR(M8/(K8),"-")</f>
        <v>0.023012552301255</v>
      </c>
      <c r="P8" s="180">
        <f>IFERROR(G8/SUM(K8:K8),"-")</f>
        <v>2838.7426778243</v>
      </c>
      <c r="Q8" s="181">
        <v>72</v>
      </c>
      <c r="R8" s="179">
        <f>IF(K8=0,"-",Q8/K8)</f>
        <v>0.075313807531381</v>
      </c>
      <c r="S8" s="345">
        <v>1967000</v>
      </c>
      <c r="T8" s="346">
        <f>IFERROR(S8/K8,"-")</f>
        <v>2057.5313807531</v>
      </c>
      <c r="U8" s="346">
        <f>IFERROR(S8/Q8,"-")</f>
        <v>27319.444444444</v>
      </c>
      <c r="V8" s="340">
        <f>SUM(S8:S8)-SUM(G8:G8)</f>
        <v>-746838</v>
      </c>
      <c r="W8" s="183">
        <f>SUM(S8:S8)/SUM(G8:G8)</f>
        <v>0.72480376499997</v>
      </c>
      <c r="Y8" s="184">
        <v>53</v>
      </c>
      <c r="Z8" s="185">
        <f>IF(K8=0,"",IF(Y8=0,"",(Y8/K8)))</f>
        <v>0.055439330543933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186</v>
      </c>
      <c r="AI8" s="191">
        <f>IF(K8=0,"",IF(AH8=0,"",(AH8/K8)))</f>
        <v>0.19456066945607</v>
      </c>
      <c r="AJ8" s="190">
        <v>6</v>
      </c>
      <c r="AK8" s="192">
        <f>IFERROR(AJ8/AH8,"-")</f>
        <v>0.032258064516129</v>
      </c>
      <c r="AL8" s="193">
        <v>30000</v>
      </c>
      <c r="AM8" s="194">
        <f>IFERROR(AL8/AH8,"-")</f>
        <v>161.29032258065</v>
      </c>
      <c r="AN8" s="195">
        <v>5</v>
      </c>
      <c r="AO8" s="195">
        <v>1</v>
      </c>
      <c r="AP8" s="195"/>
      <c r="AQ8" s="196">
        <v>116</v>
      </c>
      <c r="AR8" s="197">
        <f>IF(K8=0,"",IF(AQ8=0,"",(AQ8/K8)))</f>
        <v>0.12133891213389</v>
      </c>
      <c r="AS8" s="196">
        <v>3</v>
      </c>
      <c r="AT8" s="198">
        <f>IFERROR(AS8/AQ8,"-")</f>
        <v>0.025862068965517</v>
      </c>
      <c r="AU8" s="199">
        <v>14000</v>
      </c>
      <c r="AV8" s="200">
        <f>IFERROR(AU8/AQ8,"-")</f>
        <v>120.68965517241</v>
      </c>
      <c r="AW8" s="201">
        <v>2</v>
      </c>
      <c r="AX8" s="201">
        <v>1</v>
      </c>
      <c r="AY8" s="201"/>
      <c r="AZ8" s="202">
        <v>232</v>
      </c>
      <c r="BA8" s="203">
        <f>IF(K8=0,"",IF(AZ8=0,"",(AZ8/K8)))</f>
        <v>0.24267782426778</v>
      </c>
      <c r="BB8" s="202">
        <v>22</v>
      </c>
      <c r="BC8" s="204">
        <f>IFERROR(BB8/AZ8,"-")</f>
        <v>0.094827586206897</v>
      </c>
      <c r="BD8" s="205">
        <v>371000</v>
      </c>
      <c r="BE8" s="206">
        <f>IFERROR(BD8/AZ8,"-")</f>
        <v>1599.1379310345</v>
      </c>
      <c r="BF8" s="207">
        <v>11</v>
      </c>
      <c r="BG8" s="207">
        <v>3</v>
      </c>
      <c r="BH8" s="207">
        <v>8</v>
      </c>
      <c r="BI8" s="208">
        <v>251</v>
      </c>
      <c r="BJ8" s="209">
        <f>IF(K8=0,"",IF(BI8=0,"",(BI8/K8)))</f>
        <v>0.26255230125523</v>
      </c>
      <c r="BK8" s="210">
        <v>27</v>
      </c>
      <c r="BL8" s="211">
        <f>IFERROR(BK8/BI8,"-")</f>
        <v>0.10756972111554</v>
      </c>
      <c r="BM8" s="212">
        <v>870000</v>
      </c>
      <c r="BN8" s="213">
        <f>IFERROR(BM8/BI8,"-")</f>
        <v>3466.1354581673</v>
      </c>
      <c r="BO8" s="214">
        <v>8</v>
      </c>
      <c r="BP8" s="214">
        <v>11</v>
      </c>
      <c r="BQ8" s="214">
        <v>8</v>
      </c>
      <c r="BR8" s="215">
        <v>102</v>
      </c>
      <c r="BS8" s="216">
        <f>IF(K8=0,"",IF(BR8=0,"",(BR8/K8)))</f>
        <v>0.10669456066946</v>
      </c>
      <c r="BT8" s="217">
        <v>12</v>
      </c>
      <c r="BU8" s="218">
        <f>IFERROR(BT8/BR8,"-")</f>
        <v>0.11764705882353</v>
      </c>
      <c r="BV8" s="219">
        <v>636000</v>
      </c>
      <c r="BW8" s="220">
        <f>IFERROR(BV8/BR8,"-")</f>
        <v>6235.2941176471</v>
      </c>
      <c r="BX8" s="221">
        <v>6</v>
      </c>
      <c r="BY8" s="221"/>
      <c r="BZ8" s="221">
        <v>6</v>
      </c>
      <c r="CA8" s="222">
        <v>16</v>
      </c>
      <c r="CB8" s="223">
        <f>IF(K8=0,"",IF(CA8=0,"",(CA8/K8)))</f>
        <v>0.01673640167364</v>
      </c>
      <c r="CC8" s="224">
        <v>2</v>
      </c>
      <c r="CD8" s="225">
        <f>IFERROR(CC8/CA8,"-")</f>
        <v>0.125</v>
      </c>
      <c r="CE8" s="226">
        <v>46000</v>
      </c>
      <c r="CF8" s="227">
        <f>IFERROR(CE8/CA8,"-")</f>
        <v>2875</v>
      </c>
      <c r="CG8" s="228"/>
      <c r="CH8" s="228"/>
      <c r="CI8" s="228">
        <v>2</v>
      </c>
      <c r="CJ8" s="229">
        <v>72</v>
      </c>
      <c r="CK8" s="230">
        <v>1967000</v>
      </c>
      <c r="CL8" s="230">
        <v>488000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103</v>
      </c>
      <c r="F11" s="251"/>
      <c r="G11" s="343">
        <f>SUM(G6:G10)</f>
        <v>11502427</v>
      </c>
      <c r="H11" s="250">
        <f>SUM(H6:H10)</f>
        <v>7545</v>
      </c>
      <c r="I11" s="250">
        <f>SUM(I6:I10)</f>
        <v>0</v>
      </c>
      <c r="J11" s="250">
        <f>SUM(J6:J10)</f>
        <v>326848</v>
      </c>
      <c r="K11" s="250">
        <f>SUM(K6:K10)</f>
        <v>3524</v>
      </c>
      <c r="L11" s="252">
        <f>IFERROR(K11/J11,"-")</f>
        <v>0.010781770119444</v>
      </c>
      <c r="M11" s="253">
        <f>SUM(M6:M10)</f>
        <v>127</v>
      </c>
      <c r="N11" s="253">
        <f>SUM(N6:N10)</f>
        <v>1133</v>
      </c>
      <c r="O11" s="252">
        <f>IFERROR(M11/K11,"-")</f>
        <v>0.036038592508513</v>
      </c>
      <c r="P11" s="254">
        <f>IFERROR(G11/K11,"-")</f>
        <v>3264.0258229285</v>
      </c>
      <c r="Q11" s="255">
        <f>SUM(Q6:Q10)</f>
        <v>291</v>
      </c>
      <c r="R11" s="252">
        <f>IFERROR(Q11/K11,"-")</f>
        <v>0.082576617480136</v>
      </c>
      <c r="S11" s="343">
        <f>SUM(S6:S10)</f>
        <v>13604385</v>
      </c>
      <c r="T11" s="343">
        <f>IFERROR(S11/K11,"-")</f>
        <v>3860.4951759364</v>
      </c>
      <c r="U11" s="343">
        <f>IFERROR(S11/Q11,"-")</f>
        <v>46750.463917526</v>
      </c>
      <c r="V11" s="343">
        <f>S11-G11</f>
        <v>2101958</v>
      </c>
      <c r="W11" s="256">
        <f>S11/G11</f>
        <v>1.1827403903541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