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<sst xmlns="http://schemas.openxmlformats.org/spreadsheetml/2006/main" uniqueCount="98">
  <si>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</si>
  <si>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</si>
  <si>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</si>
  <si>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</si>
  <si>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</si>
  <si>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</si>
  <si>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</si>
  <si>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</si>
  <si>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</si>
  <si>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</si>
  <si>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</si>
  <si>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</si>
  <si>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</si>
  <si>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</si>
  <si>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</si>
  <si>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</si>
  <si>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</si>
  <si>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</si>
  <si>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</si>
  <si>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</si>
  <si>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</si>
  <si>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</si>
  <si>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</si>
  <si>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</si>
  <si>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アフィリエイト</t>
  </si>
  <si>
    <t>リスティング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</si>
  <si>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</si>
  <si>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</si>
  <si>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</si>
  <si>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</si>
  <si>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</si>
  <si>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</si>
  <si>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</si>
  <si>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</si>
  <si>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</si>
  <si>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</si>
  <si>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</si>
  <si>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</si>
  <si>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</si>
  <si>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</si>
  <si>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</si>
  <si>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</si>
  <si>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</si>
  <si>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</si>
  <si>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</si>
  <si>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</si>
  <si>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</si>
  <si>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</si>
  <si>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</si>
  <si>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</si>
  <si>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</si>
  <si>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</si>
  <si>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</si>
  <si>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</si>
  <si>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</si>
  <si>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</si>
  <si>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</si>
  <si>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</si>
  <si>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</si>
  <si>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</si>
  <si>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</si>
  <si>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</si>
  <si>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hv035</t>
  </si>
  <si>
    <t>大洋図書</t>
  </si>
  <si>
    <t>1Pスポーツ新聞_パートナー（大浦真奈美さん）</t>
  </si>
  <si>
    <t>lp01</t>
  </si>
  <si>
    <t>金のEX DVD</t>
  </si>
  <si>
    <t>表4　4C1P</t>
  </si>
  <si>
    <t>10月18日(月)</t>
  </si>
  <si>
    <t>hv036</t>
  </si>
  <si>
    <t>空電</t>
  </si>
  <si>
    <t>雑誌 TOTAL</t>
  </si>
  <si>
    <t>●アフィリエイト 広告</t>
  </si>
  <si>
    <t>UA</t>
  </si>
  <si>
    <t>AF単価</t>
  </si>
  <si>
    <t>20歳以上</t>
  </si>
  <si>
    <t>opt001</t>
  </si>
  <si>
    <t>TOP</t>
  </si>
  <si>
    <t>ゼロチャ</t>
  </si>
  <si>
    <t>10/21～10/31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</si>
  <si>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</si>
  <si>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</si>
  <si>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</si>
  <si>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</si>
  <si>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</si>
  <si>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</si>
  <si>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</si>
  <si>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</si>
  <si>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</si>
  <si>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</si>
  <si>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</si>
  <si>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</si>
  <si>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10/1～10/31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</si>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</sst>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</v>
      </c>
      <c r="D6" s="330">
        <v>110500</v>
      </c>
      <c r="E6" s="79">
        <v>115</v>
      </c>
      <c r="F6" s="79">
        <v>53</v>
      </c>
      <c r="G6" s="79">
        <v>111</v>
      </c>
      <c r="H6" s="89">
        <v>32</v>
      </c>
      <c r="I6" s="90">
        <v>0</v>
      </c>
      <c r="J6" s="143">
        <f>H6+I6</f>
        <v>32</v>
      </c>
      <c r="K6" s="80">
        <f>IFERROR(J6/G6,"-")</f>
        <v>0.28828828828829</v>
      </c>
      <c r="L6" s="79">
        <v>1</v>
      </c>
      <c r="M6" s="79">
        <v>11</v>
      </c>
      <c r="N6" s="80">
        <f>IFERROR(L6/J6,"-")</f>
        <v>0.03125</v>
      </c>
      <c r="O6" s="81">
        <f>IFERROR(D6/J6,"-")</f>
        <v>3453.125</v>
      </c>
      <c r="P6" s="82">
        <v>4</v>
      </c>
      <c r="Q6" s="80">
        <f>IFERROR(P6/J6,"-")</f>
        <v>0.125</v>
      </c>
      <c r="R6" s="335">
        <v>15000</v>
      </c>
      <c r="S6" s="336">
        <f>IFERROR(R6/J6,"-")</f>
        <v>468.75</v>
      </c>
      <c r="T6" s="336">
        <f>IFERROR(R6/P6,"-")</f>
        <v>3750</v>
      </c>
      <c r="U6" s="330">
        <f>IFERROR(R6-D6,"-")</f>
        <v>-95500</v>
      </c>
      <c r="V6" s="83">
        <f>R6/D6</f>
        <v>0.13574660633484</v>
      </c>
      <c r="W6" s="77"/>
      <c r="X6" s="142"/>
    </row>
    <row r="7" spans="1:24">
      <c r="A7" s="78"/>
      <c r="B7" s="84" t="s">
        <v>24</v>
      </c>
      <c r="C7" s="84">
        <v>5</v>
      </c>
      <c r="D7" s="330">
        <v>632400</v>
      </c>
      <c r="E7" s="79">
        <v>932</v>
      </c>
      <c r="F7" s="79">
        <v>0</v>
      </c>
      <c r="G7" s="79">
        <v>6310</v>
      </c>
      <c r="H7" s="89">
        <v>366</v>
      </c>
      <c r="I7" s="90">
        <v>6</v>
      </c>
      <c r="J7" s="143">
        <f>H7+I7</f>
        <v>372</v>
      </c>
      <c r="K7" s="80">
        <f>IFERROR(J7/G7,"-")</f>
        <v>0.058954041204437</v>
      </c>
      <c r="L7" s="79">
        <v>5</v>
      </c>
      <c r="M7" s="79">
        <v>49</v>
      </c>
      <c r="N7" s="80">
        <f>IFERROR(L7/J7,"-")</f>
        <v>0.013440860215054</v>
      </c>
      <c r="O7" s="81">
        <f>IFERROR(D7/J7,"-")</f>
        <v>1700</v>
      </c>
      <c r="P7" s="82">
        <v>9</v>
      </c>
      <c r="Q7" s="80">
        <f>IFERROR(P7/J7,"-")</f>
        <v>0.024193548387097</v>
      </c>
      <c r="R7" s="335">
        <v>129000</v>
      </c>
      <c r="S7" s="336">
        <f>IFERROR(R7/J7,"-")</f>
        <v>346.77419354839</v>
      </c>
      <c r="T7" s="336">
        <f>IFERROR(R7/P7,"-")</f>
        <v>14333.333333333</v>
      </c>
      <c r="U7" s="330">
        <f>IFERROR(R7-D7,"-")</f>
        <v>-503400</v>
      </c>
      <c r="V7" s="83">
        <f>R7/D7</f>
        <v>0.20398481973435</v>
      </c>
      <c r="W7" s="77"/>
      <c r="X7" s="142"/>
    </row>
    <row r="8" spans="1:24">
      <c r="A8" s="78"/>
      <c r="B8" s="84" t="s">
        <v>25</v>
      </c>
      <c r="C8" s="84">
        <v>3</v>
      </c>
      <c r="D8" s="330">
        <v>10103387</v>
      </c>
      <c r="E8" s="79">
        <v>7543</v>
      </c>
      <c r="F8" s="79">
        <v>0</v>
      </c>
      <c r="G8" s="79">
        <v>328636</v>
      </c>
      <c r="H8" s="89">
        <v>2951</v>
      </c>
      <c r="I8" s="90">
        <v>101</v>
      </c>
      <c r="J8" s="143">
        <f>H8+I8</f>
        <v>3052</v>
      </c>
      <c r="K8" s="80">
        <f>IFERROR(J8/G8,"-")</f>
        <v>0.0092868705802164</v>
      </c>
      <c r="L8" s="79">
        <v>122</v>
      </c>
      <c r="M8" s="79">
        <v>1035</v>
      </c>
      <c r="N8" s="80">
        <f>IFERROR(L8/J8,"-")</f>
        <v>0.03997378768021</v>
      </c>
      <c r="O8" s="81">
        <f>IFERROR(D8/J8,"-")</f>
        <v>3310.4151376147</v>
      </c>
      <c r="P8" s="82">
        <v>334</v>
      </c>
      <c r="Q8" s="80">
        <f>IFERROR(P8/J8,"-")</f>
        <v>0.10943643512451</v>
      </c>
      <c r="R8" s="335">
        <v>17113000</v>
      </c>
      <c r="S8" s="336">
        <f>IFERROR(R8/J8,"-")</f>
        <v>5607.1428571429</v>
      </c>
      <c r="T8" s="336">
        <f>IFERROR(R8/P8,"-")</f>
        <v>51236.526946108</v>
      </c>
      <c r="U8" s="330">
        <f>IFERROR(R8-D8,"-")</f>
        <v>7009613</v>
      </c>
      <c r="V8" s="83">
        <f>R8/D8</f>
        <v>1.6937884295633</v>
      </c>
      <c r="W8" s="77"/>
      <c r="X8" s="142"/>
    </row>
    <row r="9" spans="1:24">
      <c r="A9" s="30"/>
      <c r="B9" s="85"/>
      <c r="C9" s="85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7"/>
      <c r="S9" s="337"/>
      <c r="T9" s="337"/>
      <c r="U9" s="337"/>
      <c r="V9" s="33"/>
      <c r="W9" s="59"/>
      <c r="X9" s="142"/>
    </row>
    <row r="10" spans="1:24">
      <c r="A10" s="30"/>
      <c r="B10" s="37"/>
      <c r="C10" s="37"/>
      <c r="D10" s="33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19"/>
      <c r="B11" s="41"/>
      <c r="C11" s="41"/>
      <c r="D11" s="333">
        <f>SUM(D6:D9)</f>
        <v>10846287</v>
      </c>
      <c r="E11" s="41">
        <f>SUM(E6:E9)</f>
        <v>8590</v>
      </c>
      <c r="F11" s="41">
        <f>SUM(F6:F9)</f>
        <v>53</v>
      </c>
      <c r="G11" s="41">
        <f>SUM(G6:G9)</f>
        <v>335057</v>
      </c>
      <c r="H11" s="41">
        <f>SUM(H6:H9)</f>
        <v>3349</v>
      </c>
      <c r="I11" s="41">
        <f>SUM(I6:I9)</f>
        <v>107</v>
      </c>
      <c r="J11" s="41">
        <f>SUM(J6:J9)</f>
        <v>3456</v>
      </c>
      <c r="K11" s="42">
        <f>IFERROR(J11/G11,"-")</f>
        <v>0.010314662878257</v>
      </c>
      <c r="L11" s="76">
        <f>SUM(L6:L9)</f>
        <v>128</v>
      </c>
      <c r="M11" s="76">
        <f>SUM(M6:M9)</f>
        <v>1095</v>
      </c>
      <c r="N11" s="42">
        <f>IFERROR(L11/J11,"-")</f>
        <v>0.037037037037037</v>
      </c>
      <c r="O11" s="43">
        <f>IFERROR(D11/J11,"-")</f>
        <v>3138.3932291667</v>
      </c>
      <c r="P11" s="44">
        <f>SUM(P6:P9)</f>
        <v>347</v>
      </c>
      <c r="Q11" s="42">
        <f>IFERROR(P11/J11,"-")</f>
        <v>0.10040509259259</v>
      </c>
      <c r="R11" s="333">
        <f>SUM(R6:R9)</f>
        <v>17257000</v>
      </c>
      <c r="S11" s="333">
        <f>IFERROR(R11/J11,"-")</f>
        <v>4993.3449074074</v>
      </c>
      <c r="T11" s="333">
        <f>IFERROR(P11/P11,"-")</f>
        <v>1</v>
      </c>
      <c r="U11" s="333">
        <f>SUM(U6:U9)</f>
        <v>6410713</v>
      </c>
      <c r="V11" s="45">
        <f>IFERROR(R11/D11,"-")</f>
        <v>1.5910513892911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30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31</v>
      </c>
      <c r="CP2" s="273" t="s">
        <v>32</v>
      </c>
      <c r="CQ2" s="261" t="s">
        <v>33</v>
      </c>
      <c r="CR2" s="262"/>
      <c r="CS2" s="263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35</v>
      </c>
      <c r="AE3" s="265"/>
      <c r="AF3" s="265"/>
      <c r="AG3" s="265"/>
      <c r="AH3" s="265"/>
      <c r="AI3" s="265"/>
      <c r="AJ3" s="265"/>
      <c r="AK3" s="265"/>
      <c r="AL3" s="265"/>
      <c r="AM3" s="276" t="s">
        <v>36</v>
      </c>
      <c r="AN3" s="277"/>
      <c r="AO3" s="277"/>
      <c r="AP3" s="277"/>
      <c r="AQ3" s="277"/>
      <c r="AR3" s="277"/>
      <c r="AS3" s="277"/>
      <c r="AT3" s="277"/>
      <c r="AU3" s="278"/>
      <c r="AV3" s="279" t="s">
        <v>37</v>
      </c>
      <c r="AW3" s="280"/>
      <c r="AX3" s="280"/>
      <c r="AY3" s="280"/>
      <c r="AZ3" s="280"/>
      <c r="BA3" s="280"/>
      <c r="BB3" s="280"/>
      <c r="BC3" s="280"/>
      <c r="BD3" s="281"/>
      <c r="BE3" s="282" t="s">
        <v>38</v>
      </c>
      <c r="BF3" s="283"/>
      <c r="BG3" s="283"/>
      <c r="BH3" s="283"/>
      <c r="BI3" s="283"/>
      <c r="BJ3" s="283"/>
      <c r="BK3" s="283"/>
      <c r="BL3" s="283"/>
      <c r="BM3" s="284"/>
      <c r="BN3" s="285" t="s">
        <v>39</v>
      </c>
      <c r="BO3" s="286"/>
      <c r="BP3" s="286"/>
      <c r="BQ3" s="286"/>
      <c r="BR3" s="286"/>
      <c r="BS3" s="286"/>
      <c r="BT3" s="286"/>
      <c r="BU3" s="286"/>
      <c r="BV3" s="287"/>
      <c r="BW3" s="288" t="s">
        <v>40</v>
      </c>
      <c r="BX3" s="289"/>
      <c r="BY3" s="289"/>
      <c r="BZ3" s="289"/>
      <c r="CA3" s="289"/>
      <c r="CB3" s="289"/>
      <c r="CC3" s="289"/>
      <c r="CD3" s="289"/>
      <c r="CE3" s="290"/>
      <c r="CF3" s="291" t="s">
        <v>41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42</v>
      </c>
      <c r="CR3" s="267"/>
      <c r="CS3" s="268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2"/>
      <c r="CP4" s="275"/>
      <c r="CQ4" s="52" t="s">
        <v>60</v>
      </c>
      <c r="CR4" s="52" t="s">
        <v>61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0.13574660633484</v>
      </c>
      <c r="B6" s="347" t="s">
        <v>62</v>
      </c>
      <c r="C6" s="347" t="s">
        <v>63</v>
      </c>
      <c r="D6" s="347" t="s">
        <v>64</v>
      </c>
      <c r="E6" s="347"/>
      <c r="F6" s="347" t="s">
        <v>65</v>
      </c>
      <c r="G6" s="88" t="s">
        <v>66</v>
      </c>
      <c r="H6" s="88" t="s">
        <v>67</v>
      </c>
      <c r="I6" s="88" t="s">
        <v>68</v>
      </c>
      <c r="J6" s="330">
        <v>110500</v>
      </c>
      <c r="K6" s="79">
        <v>19</v>
      </c>
      <c r="L6" s="79">
        <v>0</v>
      </c>
      <c r="M6" s="79">
        <v>64</v>
      </c>
      <c r="N6" s="89">
        <v>12</v>
      </c>
      <c r="O6" s="90">
        <v>0</v>
      </c>
      <c r="P6" s="91">
        <f>N6+O6</f>
        <v>12</v>
      </c>
      <c r="Q6" s="80">
        <f>IFERROR(P6/M6,"-")</f>
        <v>0.1875</v>
      </c>
      <c r="R6" s="79">
        <v>0</v>
      </c>
      <c r="S6" s="79">
        <v>7</v>
      </c>
      <c r="T6" s="80">
        <f>IFERROR(R6/(P6),"-")</f>
        <v>0</v>
      </c>
      <c r="U6" s="336">
        <f>IFERROR(J6/SUM(N6:O7),"-")</f>
        <v>3453.125</v>
      </c>
      <c r="V6" s="82">
        <v>3</v>
      </c>
      <c r="W6" s="80">
        <f>IF(P6=0,"-",V6/P6)</f>
        <v>0.25</v>
      </c>
      <c r="X6" s="335">
        <v>9000</v>
      </c>
      <c r="Y6" s="336">
        <f>IFERROR(X6/P6,"-")</f>
        <v>750</v>
      </c>
      <c r="Z6" s="336">
        <f>IFERROR(X6/V6,"-")</f>
        <v>3000</v>
      </c>
      <c r="AA6" s="330">
        <f>SUM(X6:X7)-SUM(J6:J7)</f>
        <v>-95500</v>
      </c>
      <c r="AB6" s="83">
        <f>SUM(X6:X7)/SUM(J6:J7)</f>
        <v>0.13574660633484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5</v>
      </c>
      <c r="AN6" s="99">
        <f>IF(P6=0,"",IF(AM6=0,"",(AM6/P6)))</f>
        <v>0.41666666666667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0.33333333333333</v>
      </c>
      <c r="AX6" s="104">
        <v>2</v>
      </c>
      <c r="AY6" s="106">
        <f>IFERROR(AX6/AV6,"-")</f>
        <v>0.5</v>
      </c>
      <c r="AZ6" s="107">
        <v>6000</v>
      </c>
      <c r="BA6" s="108">
        <f>IFERROR(AZ6/AV6,"-")</f>
        <v>1500</v>
      </c>
      <c r="BB6" s="109">
        <v>2</v>
      </c>
      <c r="BC6" s="109"/>
      <c r="BD6" s="109"/>
      <c r="BE6" s="110">
        <v>1</v>
      </c>
      <c r="BF6" s="111">
        <f>IF(P6=0,"",IF(BE6=0,"",(BE6/P6)))</f>
        <v>0.083333333333333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0.083333333333333</v>
      </c>
      <c r="BP6" s="119">
        <v>1</v>
      </c>
      <c r="BQ6" s="120">
        <f>IFERROR(BP6/BN6,"-")</f>
        <v>1</v>
      </c>
      <c r="BR6" s="121">
        <v>3000</v>
      </c>
      <c r="BS6" s="122">
        <f>IFERROR(BR6/BN6,"-")</f>
        <v>3000</v>
      </c>
      <c r="BT6" s="123">
        <v>1</v>
      </c>
      <c r="BU6" s="123"/>
      <c r="BV6" s="123"/>
      <c r="BW6" s="124">
        <v>1</v>
      </c>
      <c r="BX6" s="125">
        <f>IF(P6=0,"",IF(BW6=0,"",(BW6/P6)))</f>
        <v>0.083333333333333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9000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69</v>
      </c>
      <c r="C7" s="347"/>
      <c r="D7" s="347"/>
      <c r="E7" s="347"/>
      <c r="F7" s="347" t="s">
        <v>70</v>
      </c>
      <c r="G7" s="88"/>
      <c r="H7" s="88"/>
      <c r="I7" s="88"/>
      <c r="J7" s="330"/>
      <c r="K7" s="79">
        <v>96</v>
      </c>
      <c r="L7" s="79">
        <v>53</v>
      </c>
      <c r="M7" s="79">
        <v>47</v>
      </c>
      <c r="N7" s="89">
        <v>20</v>
      </c>
      <c r="O7" s="90">
        <v>0</v>
      </c>
      <c r="P7" s="91">
        <f>N7+O7</f>
        <v>20</v>
      </c>
      <c r="Q7" s="80">
        <f>IFERROR(P7/M7,"-")</f>
        <v>0.42553191489362</v>
      </c>
      <c r="R7" s="79">
        <v>1</v>
      </c>
      <c r="S7" s="79">
        <v>4</v>
      </c>
      <c r="T7" s="80">
        <f>IFERROR(R7/(P7),"-")</f>
        <v>0.05</v>
      </c>
      <c r="U7" s="336"/>
      <c r="V7" s="82">
        <v>1</v>
      </c>
      <c r="W7" s="80">
        <f>IF(P7=0,"-",V7/P7)</f>
        <v>0.05</v>
      </c>
      <c r="X7" s="335">
        <v>6000</v>
      </c>
      <c r="Y7" s="336">
        <f>IFERROR(X7/P7,"-")</f>
        <v>300</v>
      </c>
      <c r="Z7" s="336">
        <f>IFERROR(X7/V7,"-")</f>
        <v>6000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6</v>
      </c>
      <c r="AN7" s="99">
        <f>IF(P7=0,"",IF(AM7=0,"",(AM7/P7)))</f>
        <v>0.3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0.2</v>
      </c>
      <c r="AX7" s="104">
        <v>1</v>
      </c>
      <c r="AY7" s="106">
        <f>IFERROR(AX7/AV7,"-")</f>
        <v>0.25</v>
      </c>
      <c r="AZ7" s="107">
        <v>6000</v>
      </c>
      <c r="BA7" s="108">
        <f>IFERROR(AZ7/AV7,"-")</f>
        <v>1500</v>
      </c>
      <c r="BB7" s="109"/>
      <c r="BC7" s="109">
        <v>1</v>
      </c>
      <c r="BD7" s="109"/>
      <c r="BE7" s="110">
        <v>4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6000</v>
      </c>
      <c r="CQ7" s="139">
        <v>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0.13574660633484</v>
      </c>
      <c r="B10" s="39"/>
      <c r="C10" s="39"/>
      <c r="D10" s="39"/>
      <c r="E10" s="39"/>
      <c r="F10" s="39"/>
      <c r="G10" s="40" t="s">
        <v>71</v>
      </c>
      <c r="H10" s="40"/>
      <c r="I10" s="40"/>
      <c r="J10" s="333">
        <f>SUM(J6:J9)</f>
        <v>110500</v>
      </c>
      <c r="K10" s="41">
        <f>SUM(K6:K9)</f>
        <v>115</v>
      </c>
      <c r="L10" s="41">
        <f>SUM(L6:L9)</f>
        <v>53</v>
      </c>
      <c r="M10" s="41">
        <f>SUM(M6:M9)</f>
        <v>111</v>
      </c>
      <c r="N10" s="41">
        <f>SUM(N6:N9)</f>
        <v>32</v>
      </c>
      <c r="O10" s="41">
        <f>SUM(O6:O9)</f>
        <v>0</v>
      </c>
      <c r="P10" s="41">
        <f>SUM(P6:P9)</f>
        <v>32</v>
      </c>
      <c r="Q10" s="42">
        <f>IFERROR(P10/M10,"-")</f>
        <v>0.28828828828829</v>
      </c>
      <c r="R10" s="76">
        <f>SUM(R6:R9)</f>
        <v>1</v>
      </c>
      <c r="S10" s="76">
        <f>SUM(S6:S9)</f>
        <v>11</v>
      </c>
      <c r="T10" s="42">
        <f>IFERROR(R10/P10,"-")</f>
        <v>0.03125</v>
      </c>
      <c r="U10" s="338">
        <f>IFERROR(J10/P10,"-")</f>
        <v>3453.125</v>
      </c>
      <c r="V10" s="44">
        <f>SUM(V6:V9)</f>
        <v>4</v>
      </c>
      <c r="W10" s="42">
        <f>IFERROR(V10/P10,"-")</f>
        <v>0.125</v>
      </c>
      <c r="X10" s="333">
        <f>SUM(X6:X9)</f>
        <v>15000</v>
      </c>
      <c r="Y10" s="333">
        <f>IFERROR(X10/P10,"-")</f>
        <v>468.75</v>
      </c>
      <c r="Z10" s="333">
        <f>IFERROR(X10/V10,"-")</f>
        <v>3750</v>
      </c>
      <c r="AA10" s="333">
        <f>X10-J10</f>
        <v>-95500</v>
      </c>
      <c r="AB10" s="45">
        <f>X10/J10</f>
        <v>0.13574660633484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7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30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31</v>
      </c>
      <c r="CM2" s="307" t="s">
        <v>32</v>
      </c>
      <c r="CN2" s="310" t="s">
        <v>33</v>
      </c>
      <c r="CO2" s="311"/>
      <c r="CP2" s="312"/>
    </row>
    <row r="3" spans="1:96" customHeight="1" ht="14.25">
      <c r="A3" s="145" t="s">
        <v>72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35</v>
      </c>
      <c r="AB3" s="319"/>
      <c r="AC3" s="319"/>
      <c r="AD3" s="319"/>
      <c r="AE3" s="319"/>
      <c r="AF3" s="319"/>
      <c r="AG3" s="319"/>
      <c r="AH3" s="319"/>
      <c r="AI3" s="319"/>
      <c r="AJ3" s="320" t="s">
        <v>36</v>
      </c>
      <c r="AK3" s="321"/>
      <c r="AL3" s="321"/>
      <c r="AM3" s="321"/>
      <c r="AN3" s="321"/>
      <c r="AO3" s="321"/>
      <c r="AP3" s="321"/>
      <c r="AQ3" s="321"/>
      <c r="AR3" s="322"/>
      <c r="AS3" s="323" t="s">
        <v>37</v>
      </c>
      <c r="AT3" s="324"/>
      <c r="AU3" s="324"/>
      <c r="AV3" s="324"/>
      <c r="AW3" s="324"/>
      <c r="AX3" s="324"/>
      <c r="AY3" s="324"/>
      <c r="AZ3" s="324"/>
      <c r="BA3" s="325"/>
      <c r="BB3" s="326" t="s">
        <v>38</v>
      </c>
      <c r="BC3" s="327"/>
      <c r="BD3" s="327"/>
      <c r="BE3" s="327"/>
      <c r="BF3" s="327"/>
      <c r="BG3" s="327"/>
      <c r="BH3" s="327"/>
      <c r="BI3" s="327"/>
      <c r="BJ3" s="328"/>
      <c r="BK3" s="313" t="s">
        <v>39</v>
      </c>
      <c r="BL3" s="314"/>
      <c r="BM3" s="314"/>
      <c r="BN3" s="314"/>
      <c r="BO3" s="314"/>
      <c r="BP3" s="314"/>
      <c r="BQ3" s="314"/>
      <c r="BR3" s="314"/>
      <c r="BS3" s="315"/>
      <c r="BT3" s="294" t="s">
        <v>40</v>
      </c>
      <c r="BU3" s="295"/>
      <c r="BV3" s="295"/>
      <c r="BW3" s="295"/>
      <c r="BX3" s="295"/>
      <c r="BY3" s="295"/>
      <c r="BZ3" s="295"/>
      <c r="CA3" s="295"/>
      <c r="CB3" s="296"/>
      <c r="CC3" s="297" t="s">
        <v>41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42</v>
      </c>
      <c r="CO3" s="301"/>
      <c r="CP3" s="302" t="s">
        <v>43</v>
      </c>
    </row>
    <row r="4" spans="1:96">
      <c r="A4" s="151"/>
      <c r="B4" s="152" t="s">
        <v>44</v>
      </c>
      <c r="C4" s="152" t="s">
        <v>73</v>
      </c>
      <c r="D4" s="153" t="s">
        <v>48</v>
      </c>
      <c r="E4" s="152" t="s">
        <v>49</v>
      </c>
      <c r="F4" s="154" t="s">
        <v>51</v>
      </c>
      <c r="G4" s="152" t="s">
        <v>4</v>
      </c>
      <c r="H4" s="152" t="s">
        <v>74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75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52</v>
      </c>
      <c r="AB4" s="158" t="s">
        <v>53</v>
      </c>
      <c r="AC4" s="158" t="s">
        <v>54</v>
      </c>
      <c r="AD4" s="158" t="s">
        <v>17</v>
      </c>
      <c r="AE4" s="158" t="s">
        <v>55</v>
      </c>
      <c r="AF4" s="158" t="s">
        <v>56</v>
      </c>
      <c r="AG4" s="158" t="s">
        <v>57</v>
      </c>
      <c r="AH4" s="158" t="s">
        <v>58</v>
      </c>
      <c r="AI4" s="158" t="s">
        <v>59</v>
      </c>
      <c r="AJ4" s="159" t="s">
        <v>52</v>
      </c>
      <c r="AK4" s="159" t="s">
        <v>53</v>
      </c>
      <c r="AL4" s="159" t="s">
        <v>54</v>
      </c>
      <c r="AM4" s="159" t="s">
        <v>17</v>
      </c>
      <c r="AN4" s="159" t="s">
        <v>55</v>
      </c>
      <c r="AO4" s="159" t="s">
        <v>56</v>
      </c>
      <c r="AP4" s="159" t="s">
        <v>57</v>
      </c>
      <c r="AQ4" s="159" t="s">
        <v>58</v>
      </c>
      <c r="AR4" s="159" t="s">
        <v>59</v>
      </c>
      <c r="AS4" s="160" t="s">
        <v>52</v>
      </c>
      <c r="AT4" s="160" t="s">
        <v>53</v>
      </c>
      <c r="AU4" s="160" t="s">
        <v>54</v>
      </c>
      <c r="AV4" s="160" t="s">
        <v>17</v>
      </c>
      <c r="AW4" s="160" t="s">
        <v>55</v>
      </c>
      <c r="AX4" s="160" t="s">
        <v>56</v>
      </c>
      <c r="AY4" s="160" t="s">
        <v>57</v>
      </c>
      <c r="AZ4" s="160" t="s">
        <v>58</v>
      </c>
      <c r="BA4" s="160" t="s">
        <v>59</v>
      </c>
      <c r="BB4" s="161" t="s">
        <v>52</v>
      </c>
      <c r="BC4" s="161" t="s">
        <v>53</v>
      </c>
      <c r="BD4" s="161" t="s">
        <v>54</v>
      </c>
      <c r="BE4" s="161" t="s">
        <v>17</v>
      </c>
      <c r="BF4" s="161" t="s">
        <v>55</v>
      </c>
      <c r="BG4" s="161" t="s">
        <v>56</v>
      </c>
      <c r="BH4" s="161" t="s">
        <v>57</v>
      </c>
      <c r="BI4" s="161" t="s">
        <v>58</v>
      </c>
      <c r="BJ4" s="161" t="s">
        <v>59</v>
      </c>
      <c r="BK4" s="162" t="s">
        <v>52</v>
      </c>
      <c r="BL4" s="162" t="s">
        <v>53</v>
      </c>
      <c r="BM4" s="162" t="s">
        <v>54</v>
      </c>
      <c r="BN4" s="162" t="s">
        <v>17</v>
      </c>
      <c r="BO4" s="162" t="s">
        <v>55</v>
      </c>
      <c r="BP4" s="162" t="s">
        <v>56</v>
      </c>
      <c r="BQ4" s="162" t="s">
        <v>57</v>
      </c>
      <c r="BR4" s="162" t="s">
        <v>58</v>
      </c>
      <c r="BS4" s="162" t="s">
        <v>59</v>
      </c>
      <c r="BT4" s="163" t="s">
        <v>52</v>
      </c>
      <c r="BU4" s="163" t="s">
        <v>53</v>
      </c>
      <c r="BV4" s="163" t="s">
        <v>54</v>
      </c>
      <c r="BW4" s="163" t="s">
        <v>17</v>
      </c>
      <c r="BX4" s="163" t="s">
        <v>55</v>
      </c>
      <c r="BY4" s="163" t="s">
        <v>56</v>
      </c>
      <c r="BZ4" s="163" t="s">
        <v>57</v>
      </c>
      <c r="CA4" s="163" t="s">
        <v>58</v>
      </c>
      <c r="CB4" s="163" t="s">
        <v>59</v>
      </c>
      <c r="CC4" s="164" t="s">
        <v>52</v>
      </c>
      <c r="CD4" s="164" t="s">
        <v>53</v>
      </c>
      <c r="CE4" s="164" t="s">
        <v>54</v>
      </c>
      <c r="CF4" s="164" t="s">
        <v>17</v>
      </c>
      <c r="CG4" s="164" t="s">
        <v>55</v>
      </c>
      <c r="CH4" s="164" t="s">
        <v>56</v>
      </c>
      <c r="CI4" s="164" t="s">
        <v>57</v>
      </c>
      <c r="CJ4" s="164" t="s">
        <v>58</v>
      </c>
      <c r="CK4" s="164" t="s">
        <v>59</v>
      </c>
      <c r="CL4" s="306"/>
      <c r="CM4" s="309"/>
      <c r="CN4" s="165" t="s">
        <v>60</v>
      </c>
      <c r="CO4" s="165" t="s">
        <v>61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0.084745762711864</v>
      </c>
      <c r="B6" s="347" t="s">
        <v>76</v>
      </c>
      <c r="C6" s="347"/>
      <c r="D6" s="347" t="s">
        <v>77</v>
      </c>
      <c r="E6" s="175" t="s">
        <v>78</v>
      </c>
      <c r="F6" s="175" t="s">
        <v>79</v>
      </c>
      <c r="G6" s="340">
        <v>200600</v>
      </c>
      <c r="H6" s="340">
        <v>1700</v>
      </c>
      <c r="I6" s="176">
        <v>283</v>
      </c>
      <c r="J6" s="176">
        <v>0</v>
      </c>
      <c r="K6" s="176">
        <v>1981</v>
      </c>
      <c r="L6" s="177">
        <v>118</v>
      </c>
      <c r="M6" s="178">
        <v>104</v>
      </c>
      <c r="N6" s="179">
        <f>IFERROR(L6/K6,"-")</f>
        <v>0.059565875820293</v>
      </c>
      <c r="O6" s="176">
        <v>1</v>
      </c>
      <c r="P6" s="176">
        <v>18</v>
      </c>
      <c r="Q6" s="179">
        <f>IFERROR(O6/L6,"-")</f>
        <v>0.0084745762711864</v>
      </c>
      <c r="R6" s="180">
        <f>IFERROR(G6/SUM(L6:L6),"-")</f>
        <v>1700</v>
      </c>
      <c r="S6" s="181">
        <v>2</v>
      </c>
      <c r="T6" s="179">
        <f>IF(L6=0,"-",S6/L6)</f>
        <v>0.016949152542373</v>
      </c>
      <c r="U6" s="345">
        <v>17000</v>
      </c>
      <c r="V6" s="346">
        <f>IFERROR(U6/L6,"-")</f>
        <v>144.06779661017</v>
      </c>
      <c r="W6" s="346">
        <f>IFERROR(U6/S6,"-")</f>
        <v>8500</v>
      </c>
      <c r="X6" s="340">
        <f>SUM(U6:U6)-SUM(G6:G6)</f>
        <v>-183600</v>
      </c>
      <c r="Y6" s="183">
        <f>SUM(U6:U6)/SUM(G6:G6)</f>
        <v>0.084745762711864</v>
      </c>
      <c r="AA6" s="184">
        <v>14</v>
      </c>
      <c r="AB6" s="185">
        <f>IF(L6=0,"",IF(AA6=0,"",(AA6/L6)))</f>
        <v>0.11864406779661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14</v>
      </c>
      <c r="AK6" s="191">
        <f>IF(L6=0,"",IF(AJ6=0,"",(AJ6/L6)))</f>
        <v>0.11864406779661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16</v>
      </c>
      <c r="AT6" s="197">
        <f>IF(L6=0,"",IF(AS6=0,"",(AS6/L6)))</f>
        <v>0.13559322033898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18</v>
      </c>
      <c r="BC6" s="203">
        <f>IF(L6=0,"",IF(BB6=0,"",(BB6/L6)))</f>
        <v>0.15254237288136</v>
      </c>
      <c r="BD6" s="202">
        <v>1</v>
      </c>
      <c r="BE6" s="204">
        <f>IFERROR(BD6/BB6,"-")</f>
        <v>0.055555555555556</v>
      </c>
      <c r="BF6" s="205">
        <v>14000</v>
      </c>
      <c r="BG6" s="206">
        <f>IFERROR(BF6/BB6,"-")</f>
        <v>777.77777777778</v>
      </c>
      <c r="BH6" s="207"/>
      <c r="BI6" s="207"/>
      <c r="BJ6" s="207">
        <v>1</v>
      </c>
      <c r="BK6" s="208">
        <v>38</v>
      </c>
      <c r="BL6" s="209">
        <f>IF(L6=0,"",IF(BK6=0,"",(BK6/L6)))</f>
        <v>0.32203389830508</v>
      </c>
      <c r="BM6" s="210">
        <v>1</v>
      </c>
      <c r="BN6" s="211">
        <f>IFERROR(BM6/BK6,"-")</f>
        <v>0.026315789473684</v>
      </c>
      <c r="BO6" s="212">
        <v>3000</v>
      </c>
      <c r="BP6" s="213">
        <f>IFERROR(BO6/BK6,"-")</f>
        <v>78.947368421053</v>
      </c>
      <c r="BQ6" s="214">
        <v>1</v>
      </c>
      <c r="BR6" s="214"/>
      <c r="BS6" s="214"/>
      <c r="BT6" s="215">
        <v>9</v>
      </c>
      <c r="BU6" s="216">
        <f>IF(L6=0,"",IF(BT6=0,"",(BT6/L6)))</f>
        <v>0.076271186440678</v>
      </c>
      <c r="BV6" s="217"/>
      <c r="BW6" s="218">
        <f>IFERROR(BV6/BT6,"-")</f>
        <v>0</v>
      </c>
      <c r="BX6" s="219"/>
      <c r="BY6" s="220">
        <f>IFERROR(BX6/BT6,"-")</f>
        <v>0</v>
      </c>
      <c r="BZ6" s="221"/>
      <c r="CA6" s="221"/>
      <c r="CB6" s="221"/>
      <c r="CC6" s="222">
        <v>9</v>
      </c>
      <c r="CD6" s="223">
        <f>IF(L6=0,"",IF(CC6=0,"",(CC6/L6)))</f>
        <v>0.076271186440678</v>
      </c>
      <c r="CE6" s="224"/>
      <c r="CF6" s="225">
        <f>IFERROR(CE6/CC6,"-")</f>
        <v>0</v>
      </c>
      <c r="CG6" s="226"/>
      <c r="CH6" s="227">
        <f>IFERROR(CG6/CC6,"-")</f>
        <v>0</v>
      </c>
      <c r="CI6" s="228"/>
      <c r="CJ6" s="228"/>
      <c r="CK6" s="228"/>
      <c r="CL6" s="229">
        <v>2</v>
      </c>
      <c r="CM6" s="230">
        <v>17000</v>
      </c>
      <c r="CN6" s="230">
        <v>14000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0.23705004389816</v>
      </c>
      <c r="B7" s="347" t="s">
        <v>80</v>
      </c>
      <c r="C7" s="347"/>
      <c r="D7" s="347" t="s">
        <v>77</v>
      </c>
      <c r="E7" s="175" t="s">
        <v>81</v>
      </c>
      <c r="F7" s="175" t="s">
        <v>79</v>
      </c>
      <c r="G7" s="340">
        <v>227800</v>
      </c>
      <c r="H7" s="340">
        <v>1700</v>
      </c>
      <c r="I7" s="176">
        <v>388</v>
      </c>
      <c r="J7" s="176">
        <v>0</v>
      </c>
      <c r="K7" s="176">
        <v>2900</v>
      </c>
      <c r="L7" s="177">
        <v>134</v>
      </c>
      <c r="M7" s="178">
        <v>133</v>
      </c>
      <c r="N7" s="179">
        <f>IFERROR(L7/K7,"-")</f>
        <v>0.046206896551724</v>
      </c>
      <c r="O7" s="176">
        <v>1</v>
      </c>
      <c r="P7" s="176">
        <v>17</v>
      </c>
      <c r="Q7" s="179">
        <f>IFERROR(O7/L7,"-")</f>
        <v>0.0074626865671642</v>
      </c>
      <c r="R7" s="180">
        <f>IFERROR(G7/SUM(L7:L7),"-")</f>
        <v>1700</v>
      </c>
      <c r="S7" s="181">
        <v>3</v>
      </c>
      <c r="T7" s="179">
        <f>IF(L7=0,"-",S7/L7)</f>
        <v>0.022388059701493</v>
      </c>
      <c r="U7" s="345">
        <v>54000</v>
      </c>
      <c r="V7" s="346">
        <f>IFERROR(U7/L7,"-")</f>
        <v>402.98507462687</v>
      </c>
      <c r="W7" s="346">
        <f>IFERROR(U7/S7,"-")</f>
        <v>18000</v>
      </c>
      <c r="X7" s="340">
        <f>SUM(U7:U7)-SUM(G7:G7)</f>
        <v>-173800</v>
      </c>
      <c r="Y7" s="183">
        <f>SUM(U7:U7)/SUM(G7:G7)</f>
        <v>0.23705004389816</v>
      </c>
      <c r="AA7" s="184">
        <v>1</v>
      </c>
      <c r="AB7" s="185">
        <f>IF(L7=0,"",IF(AA7=0,"",(AA7/L7)))</f>
        <v>0.0074626865671642</v>
      </c>
      <c r="AC7" s="184"/>
      <c r="AD7" s="186">
        <f>IFERROR(AC7/AA7,"-")</f>
        <v>0</v>
      </c>
      <c r="AE7" s="187"/>
      <c r="AF7" s="188">
        <f>IFERROR(AE7/AA7,"-")</f>
        <v>0</v>
      </c>
      <c r="AG7" s="189"/>
      <c r="AH7" s="189"/>
      <c r="AI7" s="189"/>
      <c r="AJ7" s="190">
        <v>9</v>
      </c>
      <c r="AK7" s="191">
        <f>IF(L7=0,"",IF(AJ7=0,"",(AJ7/L7)))</f>
        <v>0.067164179104478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>
        <v>11</v>
      </c>
      <c r="AT7" s="197">
        <f>IF(L7=0,"",IF(AS7=0,"",(AS7/L7)))</f>
        <v>0.082089552238806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30</v>
      </c>
      <c r="BC7" s="203">
        <f>IF(L7=0,"",IF(BB7=0,"",(BB7/L7)))</f>
        <v>0.22388059701493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>
        <v>53</v>
      </c>
      <c r="BL7" s="209">
        <f>IF(L7=0,"",IF(BK7=0,"",(BK7/L7)))</f>
        <v>0.3955223880597</v>
      </c>
      <c r="BM7" s="210">
        <v>2</v>
      </c>
      <c r="BN7" s="211">
        <f>IFERROR(BM7/BK7,"-")</f>
        <v>0.037735849056604</v>
      </c>
      <c r="BO7" s="212">
        <v>21000</v>
      </c>
      <c r="BP7" s="213">
        <f>IFERROR(BO7/BK7,"-")</f>
        <v>396.22641509434</v>
      </c>
      <c r="BQ7" s="214"/>
      <c r="BR7" s="214"/>
      <c r="BS7" s="214">
        <v>2</v>
      </c>
      <c r="BT7" s="215">
        <v>23</v>
      </c>
      <c r="BU7" s="216">
        <f>IF(L7=0,"",IF(BT7=0,"",(BT7/L7)))</f>
        <v>0.17164179104478</v>
      </c>
      <c r="BV7" s="217">
        <v>1</v>
      </c>
      <c r="BW7" s="218">
        <f>IFERROR(BV7/BT7,"-")</f>
        <v>0.043478260869565</v>
      </c>
      <c r="BX7" s="219">
        <v>33000</v>
      </c>
      <c r="BY7" s="220">
        <f>IFERROR(BX7/BT7,"-")</f>
        <v>1434.7826086957</v>
      </c>
      <c r="BZ7" s="221"/>
      <c r="CA7" s="221"/>
      <c r="CB7" s="221">
        <v>1</v>
      </c>
      <c r="CC7" s="222">
        <v>7</v>
      </c>
      <c r="CD7" s="223">
        <f>IF(L7=0,"",IF(CC7=0,"",(CC7/L7)))</f>
        <v>0.052238805970149</v>
      </c>
      <c r="CE7" s="224"/>
      <c r="CF7" s="225">
        <f>IFERROR(CE7/CC7,"-")</f>
        <v>0</v>
      </c>
      <c r="CG7" s="226"/>
      <c r="CH7" s="227">
        <f>IFERROR(CG7/CC7,"-")</f>
        <v>0</v>
      </c>
      <c r="CI7" s="228"/>
      <c r="CJ7" s="228"/>
      <c r="CK7" s="228"/>
      <c r="CL7" s="229">
        <v>3</v>
      </c>
      <c r="CM7" s="230">
        <v>54000</v>
      </c>
      <c r="CN7" s="230">
        <v>33000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0.2843137254902</v>
      </c>
      <c r="B8" s="347" t="s">
        <v>82</v>
      </c>
      <c r="C8" s="347"/>
      <c r="D8" s="347" t="s">
        <v>77</v>
      </c>
      <c r="E8" s="175" t="s">
        <v>83</v>
      </c>
      <c r="F8" s="175" t="s">
        <v>79</v>
      </c>
      <c r="G8" s="340">
        <v>204000</v>
      </c>
      <c r="H8" s="340">
        <v>1700</v>
      </c>
      <c r="I8" s="176">
        <v>261</v>
      </c>
      <c r="J8" s="176">
        <v>0</v>
      </c>
      <c r="K8" s="176">
        <v>1427</v>
      </c>
      <c r="L8" s="177">
        <v>120</v>
      </c>
      <c r="M8" s="178">
        <v>114</v>
      </c>
      <c r="N8" s="179">
        <f>IFERROR(L8/K8,"-")</f>
        <v>0.084092501751927</v>
      </c>
      <c r="O8" s="176">
        <v>3</v>
      </c>
      <c r="P8" s="176">
        <v>14</v>
      </c>
      <c r="Q8" s="179">
        <f>IFERROR(O8/L8,"-")</f>
        <v>0.025</v>
      </c>
      <c r="R8" s="180">
        <f>IFERROR(G8/SUM(L8:L8),"-")</f>
        <v>1700</v>
      </c>
      <c r="S8" s="181">
        <v>4</v>
      </c>
      <c r="T8" s="179">
        <f>IF(L8=0,"-",S8/L8)</f>
        <v>0.033333333333333</v>
      </c>
      <c r="U8" s="345">
        <v>58000</v>
      </c>
      <c r="V8" s="346">
        <f>IFERROR(U8/L8,"-")</f>
        <v>483.33333333333</v>
      </c>
      <c r="W8" s="346">
        <f>IFERROR(U8/S8,"-")</f>
        <v>14500</v>
      </c>
      <c r="X8" s="340">
        <f>SUM(U8:U8)-SUM(G8:G8)</f>
        <v>-146000</v>
      </c>
      <c r="Y8" s="183">
        <f>SUM(U8:U8)/SUM(G8:G8)</f>
        <v>0.2843137254902</v>
      </c>
      <c r="AA8" s="184">
        <v>6</v>
      </c>
      <c r="AB8" s="185">
        <f>IF(L8=0,"",IF(AA8=0,"",(AA8/L8)))</f>
        <v>0.05</v>
      </c>
      <c r="AC8" s="184"/>
      <c r="AD8" s="186">
        <f>IFERROR(AC8/AA8,"-")</f>
        <v>0</v>
      </c>
      <c r="AE8" s="187"/>
      <c r="AF8" s="188">
        <f>IFERROR(AE8/AA8,"-")</f>
        <v>0</v>
      </c>
      <c r="AG8" s="189"/>
      <c r="AH8" s="189"/>
      <c r="AI8" s="189"/>
      <c r="AJ8" s="190">
        <v>4</v>
      </c>
      <c r="AK8" s="191">
        <f>IF(L8=0,"",IF(AJ8=0,"",(AJ8/L8)))</f>
        <v>0.033333333333333</v>
      </c>
      <c r="AL8" s="190"/>
      <c r="AM8" s="192">
        <f>IFERROR(AL8/AJ8,"-")</f>
        <v>0</v>
      </c>
      <c r="AN8" s="193"/>
      <c r="AO8" s="194">
        <f>IFERROR(AN8/AJ8,"-")</f>
        <v>0</v>
      </c>
      <c r="AP8" s="195"/>
      <c r="AQ8" s="195"/>
      <c r="AR8" s="195"/>
      <c r="AS8" s="196">
        <v>8</v>
      </c>
      <c r="AT8" s="197">
        <f>IF(L8=0,"",IF(AS8=0,"",(AS8/L8)))</f>
        <v>0.066666666666667</v>
      </c>
      <c r="AU8" s="196"/>
      <c r="AV8" s="198">
        <f>IFERROR(AU8/AS8,"-")</f>
        <v>0</v>
      </c>
      <c r="AW8" s="199"/>
      <c r="AX8" s="200">
        <f>IFERROR(AW8/AS8,"-")</f>
        <v>0</v>
      </c>
      <c r="AY8" s="201"/>
      <c r="AZ8" s="201"/>
      <c r="BA8" s="201"/>
      <c r="BB8" s="202">
        <v>28</v>
      </c>
      <c r="BC8" s="203">
        <f>IF(L8=0,"",IF(BB8=0,"",(BB8/L8)))</f>
        <v>0.23333333333333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>
        <v>40</v>
      </c>
      <c r="BL8" s="209">
        <f>IF(L8=0,"",IF(BK8=0,"",(BK8/L8)))</f>
        <v>0.33333333333333</v>
      </c>
      <c r="BM8" s="210">
        <v>2</v>
      </c>
      <c r="BN8" s="211">
        <f>IFERROR(BM8/BK8,"-")</f>
        <v>0.05</v>
      </c>
      <c r="BO8" s="212">
        <v>50000</v>
      </c>
      <c r="BP8" s="213">
        <f>IFERROR(BO8/BK8,"-")</f>
        <v>1250</v>
      </c>
      <c r="BQ8" s="214"/>
      <c r="BR8" s="214">
        <v>1</v>
      </c>
      <c r="BS8" s="214">
        <v>1</v>
      </c>
      <c r="BT8" s="215">
        <v>28</v>
      </c>
      <c r="BU8" s="216">
        <f>IF(L8=0,"",IF(BT8=0,"",(BT8/L8)))</f>
        <v>0.23333333333333</v>
      </c>
      <c r="BV8" s="217">
        <v>1</v>
      </c>
      <c r="BW8" s="218">
        <f>IFERROR(BV8/BT8,"-")</f>
        <v>0.035714285714286</v>
      </c>
      <c r="BX8" s="219">
        <v>3000</v>
      </c>
      <c r="BY8" s="220">
        <f>IFERROR(BX8/BT8,"-")</f>
        <v>107.14285714286</v>
      </c>
      <c r="BZ8" s="221">
        <v>1</v>
      </c>
      <c r="CA8" s="221"/>
      <c r="CB8" s="221"/>
      <c r="CC8" s="222">
        <v>6</v>
      </c>
      <c r="CD8" s="223">
        <f>IF(L8=0,"",IF(CC8=0,"",(CC8/L8)))</f>
        <v>0.05</v>
      </c>
      <c r="CE8" s="224">
        <v>1</v>
      </c>
      <c r="CF8" s="225">
        <f>IFERROR(CE8/CC8,"-")</f>
        <v>0.16666666666667</v>
      </c>
      <c r="CG8" s="226">
        <v>5000</v>
      </c>
      <c r="CH8" s="227">
        <f>IFERROR(CG8/CC8,"-")</f>
        <v>833.33333333333</v>
      </c>
      <c r="CI8" s="228">
        <v>1</v>
      </c>
      <c r="CJ8" s="228"/>
      <c r="CK8" s="228"/>
      <c r="CL8" s="229">
        <v>4</v>
      </c>
      <c r="CM8" s="230">
        <v>58000</v>
      </c>
      <c r="CN8" s="230">
        <v>42000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84</v>
      </c>
      <c r="C9" s="347"/>
      <c r="D9" s="347" t="s">
        <v>77</v>
      </c>
      <c r="E9" s="175" t="s">
        <v>85</v>
      </c>
      <c r="F9" s="175" t="s">
        <v>79</v>
      </c>
      <c r="G9" s="340">
        <v>0</v>
      </c>
      <c r="H9" s="340">
        <v>1700</v>
      </c>
      <c r="I9" s="176">
        <v>0</v>
      </c>
      <c r="J9" s="176">
        <v>0</v>
      </c>
      <c r="K9" s="176">
        <v>2</v>
      </c>
      <c r="L9" s="177">
        <v>0</v>
      </c>
      <c r="M9" s="178">
        <v>0</v>
      </c>
      <c r="N9" s="179">
        <f>IFERROR(L9/K9,"-")</f>
        <v>0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86</v>
      </c>
      <c r="C10" s="347"/>
      <c r="D10" s="347" t="s">
        <v>77</v>
      </c>
      <c r="E10" s="175" t="s">
        <v>87</v>
      </c>
      <c r="F10" s="175" t="s">
        <v>79</v>
      </c>
      <c r="G10" s="340">
        <v>0</v>
      </c>
      <c r="H10" s="340">
        <v>1700</v>
      </c>
      <c r="I10" s="176">
        <v>0</v>
      </c>
      <c r="J10" s="176">
        <v>0</v>
      </c>
      <c r="K10" s="176">
        <v>0</v>
      </c>
      <c r="L10" s="177">
        <v>0</v>
      </c>
      <c r="M10" s="178">
        <v>0</v>
      </c>
      <c r="N10" s="179" t="str">
        <f>IFERROR(L10/K10,"-")</f>
        <v>-</v>
      </c>
      <c r="O10" s="176">
        <v>0</v>
      </c>
      <c r="P10" s="176">
        <v>0</v>
      </c>
      <c r="Q10" s="179" t="str">
        <f>IFERROR(O10/L10,"-")</f>
        <v>-</v>
      </c>
      <c r="R10" s="180" t="str">
        <f>IFERROR(G10/SUM(L10:L10),"-")</f>
        <v>-</v>
      </c>
      <c r="S10" s="181">
        <v>0</v>
      </c>
      <c r="T10" s="179" t="str">
        <f>IF(L10=0,"-",S10/L10)</f>
        <v>-</v>
      </c>
      <c r="U10" s="345"/>
      <c r="V10" s="346" t="str">
        <f>IFERROR(U10/L10,"-")</f>
        <v>-</v>
      </c>
      <c r="W10" s="346" t="str">
        <f>IFERROR(U10/S10,"-")</f>
        <v>-</v>
      </c>
      <c r="X10" s="340">
        <f>SUM(U10:U10)-SUM(G10:G10)</f>
        <v>0</v>
      </c>
      <c r="Y10" s="183" t="str">
        <f>SUM(U10:U10)/SUM(G10:G10)</f>
        <v>0</v>
      </c>
      <c r="AA10" s="184"/>
      <c r="AB10" s="185" t="str">
        <f>IF(L10=0,"",IF(AA10=0,"",(AA10/L10)))</f>
        <v/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 t="str">
        <f>IF(L10=0,"",IF(AJ10=0,"",(AJ10/L10)))</f>
        <v/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/>
      <c r="AT10" s="197" t="str">
        <f>IF(L10=0,"",IF(AS10=0,"",(AS10/L10)))</f>
        <v/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 t="str">
        <f>IF(L10=0,"",IF(BB10=0,"",(BB10/L10)))</f>
        <v/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 t="str">
        <f>IF(L10=0,"",IF(BK10=0,"",(BK10/L10)))</f>
        <v/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 t="str">
        <f>IF(L10=0,"",IF(BT10=0,"",(BT10/L10)))</f>
        <v/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 t="str">
        <f>IF(L10=0,"",IF(CC10=0,"",(CC10/L10)))</f>
        <v/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>
        <f>Y13</f>
        <v>0.20398481973435</v>
      </c>
      <c r="B13" s="250"/>
      <c r="C13" s="250"/>
      <c r="D13" s="250"/>
      <c r="E13" s="251" t="s">
        <v>88</v>
      </c>
      <c r="F13" s="251"/>
      <c r="G13" s="343">
        <f>SUM(G6:G12)</f>
        <v>632400</v>
      </c>
      <c r="H13" s="343"/>
      <c r="I13" s="250">
        <f>SUM(I6:I12)</f>
        <v>932</v>
      </c>
      <c r="J13" s="250">
        <f>SUM(J6:J12)</f>
        <v>0</v>
      </c>
      <c r="K13" s="250">
        <f>SUM(K6:K12)</f>
        <v>6310</v>
      </c>
      <c r="L13" s="250">
        <f>SUM(L6:L12)</f>
        <v>372</v>
      </c>
      <c r="M13" s="250">
        <f>SUM(M6:M12)</f>
        <v>351</v>
      </c>
      <c r="N13" s="252">
        <f>IFERROR(L13/K13,"-")</f>
        <v>0.058954041204437</v>
      </c>
      <c r="O13" s="253">
        <f>SUM(O6:O12)</f>
        <v>5</v>
      </c>
      <c r="P13" s="253">
        <f>SUM(P6:P12)</f>
        <v>49</v>
      </c>
      <c r="Q13" s="252">
        <f>IFERROR(O13/L13,"-")</f>
        <v>0.013440860215054</v>
      </c>
      <c r="R13" s="254">
        <f>IFERROR(G13/L13,"-")</f>
        <v>1700</v>
      </c>
      <c r="S13" s="255">
        <f>SUM(S6:S12)</f>
        <v>9</v>
      </c>
      <c r="T13" s="252">
        <f>IFERROR(S13/L13,"-")</f>
        <v>0.024193548387097</v>
      </c>
      <c r="U13" s="343">
        <f>SUM(U6:U12)</f>
        <v>129000</v>
      </c>
      <c r="V13" s="343">
        <f>IFERROR(U13/L13,"-")</f>
        <v>346.77419354839</v>
      </c>
      <c r="W13" s="343">
        <f>IFERROR(U13/S13,"-")</f>
        <v>14333.333333333</v>
      </c>
      <c r="X13" s="343">
        <f>U13-G13</f>
        <v>-503400</v>
      </c>
      <c r="Y13" s="256">
        <f>U13/G13</f>
        <v>0.20398481973435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30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31</v>
      </c>
      <c r="CK2" s="307" t="s">
        <v>32</v>
      </c>
      <c r="CL2" s="310" t="s">
        <v>33</v>
      </c>
      <c r="CM2" s="311"/>
      <c r="CN2" s="312"/>
    </row>
    <row r="3" spans="1:94" customHeight="1" ht="14.25">
      <c r="A3" s="145" t="s">
        <v>89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35</v>
      </c>
      <c r="Z3" s="319"/>
      <c r="AA3" s="319"/>
      <c r="AB3" s="319"/>
      <c r="AC3" s="319"/>
      <c r="AD3" s="319"/>
      <c r="AE3" s="319"/>
      <c r="AF3" s="319"/>
      <c r="AG3" s="319"/>
      <c r="AH3" s="320" t="s">
        <v>36</v>
      </c>
      <c r="AI3" s="321"/>
      <c r="AJ3" s="321"/>
      <c r="AK3" s="321"/>
      <c r="AL3" s="321"/>
      <c r="AM3" s="321"/>
      <c r="AN3" s="321"/>
      <c r="AO3" s="321"/>
      <c r="AP3" s="322"/>
      <c r="AQ3" s="323" t="s">
        <v>37</v>
      </c>
      <c r="AR3" s="324"/>
      <c r="AS3" s="324"/>
      <c r="AT3" s="324"/>
      <c r="AU3" s="324"/>
      <c r="AV3" s="324"/>
      <c r="AW3" s="324"/>
      <c r="AX3" s="324"/>
      <c r="AY3" s="325"/>
      <c r="AZ3" s="326" t="s">
        <v>38</v>
      </c>
      <c r="BA3" s="327"/>
      <c r="BB3" s="327"/>
      <c r="BC3" s="327"/>
      <c r="BD3" s="327"/>
      <c r="BE3" s="327"/>
      <c r="BF3" s="327"/>
      <c r="BG3" s="327"/>
      <c r="BH3" s="328"/>
      <c r="BI3" s="313" t="s">
        <v>39</v>
      </c>
      <c r="BJ3" s="314"/>
      <c r="BK3" s="314"/>
      <c r="BL3" s="314"/>
      <c r="BM3" s="314"/>
      <c r="BN3" s="314"/>
      <c r="BO3" s="314"/>
      <c r="BP3" s="314"/>
      <c r="BQ3" s="315"/>
      <c r="BR3" s="294" t="s">
        <v>40</v>
      </c>
      <c r="BS3" s="295"/>
      <c r="BT3" s="295"/>
      <c r="BU3" s="295"/>
      <c r="BV3" s="295"/>
      <c r="BW3" s="295"/>
      <c r="BX3" s="295"/>
      <c r="BY3" s="295"/>
      <c r="BZ3" s="296"/>
      <c r="CA3" s="297" t="s">
        <v>41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42</v>
      </c>
      <c r="CM3" s="301"/>
      <c r="CN3" s="302" t="s">
        <v>43</v>
      </c>
    </row>
    <row r="4" spans="1:94">
      <c r="A4" s="151"/>
      <c r="B4" s="152" t="s">
        <v>44</v>
      </c>
      <c r="C4" s="152" t="s">
        <v>73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6"/>
      <c r="CK4" s="309"/>
      <c r="CL4" s="165" t="s">
        <v>60</v>
      </c>
      <c r="CM4" s="165" t="s">
        <v>61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2.176994742732</v>
      </c>
      <c r="B6" s="347" t="s">
        <v>90</v>
      </c>
      <c r="C6" s="347"/>
      <c r="D6" s="347"/>
      <c r="E6" s="175" t="s">
        <v>91</v>
      </c>
      <c r="F6" s="175" t="s">
        <v>92</v>
      </c>
      <c r="G6" s="340">
        <v>6311453</v>
      </c>
      <c r="H6" s="176">
        <v>4862</v>
      </c>
      <c r="I6" s="176">
        <v>0</v>
      </c>
      <c r="J6" s="176">
        <v>283127</v>
      </c>
      <c r="K6" s="177">
        <v>1836</v>
      </c>
      <c r="L6" s="179">
        <f>IFERROR(K6/J6,"-")</f>
        <v>0.0064847224037269</v>
      </c>
      <c r="M6" s="176">
        <v>82</v>
      </c>
      <c r="N6" s="176">
        <v>589</v>
      </c>
      <c r="O6" s="179">
        <f>IFERROR(M6/(K6),"-")</f>
        <v>0.044662309368192</v>
      </c>
      <c r="P6" s="180">
        <f>IFERROR(G6/SUM(K6:K6),"-")</f>
        <v>3437.6105664488</v>
      </c>
      <c r="Q6" s="181">
        <v>235</v>
      </c>
      <c r="R6" s="179">
        <f>IF(K6=0,"-",Q6/K6)</f>
        <v>0.12799564270153</v>
      </c>
      <c r="S6" s="345">
        <v>13740000</v>
      </c>
      <c r="T6" s="346">
        <f>IFERROR(S6/K6,"-")</f>
        <v>7483.660130719</v>
      </c>
      <c r="U6" s="346">
        <f>IFERROR(S6/Q6,"-")</f>
        <v>58468.085106383</v>
      </c>
      <c r="V6" s="340">
        <f>SUM(S6:S6)-SUM(G6:G6)</f>
        <v>7428547</v>
      </c>
      <c r="W6" s="183">
        <f>SUM(S6:S6)/SUM(G6:G6)</f>
        <v>2.176994742732</v>
      </c>
      <c r="Y6" s="184">
        <v>20</v>
      </c>
      <c r="Z6" s="185">
        <f>IF(K6=0,"",IF(Y6=0,"",(Y6/K6)))</f>
        <v>0.010893246187364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3</v>
      </c>
      <c r="AI6" s="191">
        <f>IF(K6=0,"",IF(AH6=0,"",(AH6/K6)))</f>
        <v>0.0016339869281046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4</v>
      </c>
      <c r="AR6" s="197">
        <f>IF(K6=0,"",IF(AQ6=0,"",(AQ6/K6)))</f>
        <v>0.0021786492374728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55</v>
      </c>
      <c r="BA6" s="203">
        <f>IF(K6=0,"",IF(AZ6=0,"",(AZ6/K6)))</f>
        <v>0.029956427015251</v>
      </c>
      <c r="BB6" s="202">
        <v>3</v>
      </c>
      <c r="BC6" s="204">
        <f>IFERROR(BB6/AZ6,"-")</f>
        <v>0.054545454545455</v>
      </c>
      <c r="BD6" s="205">
        <v>14000</v>
      </c>
      <c r="BE6" s="206">
        <f>IFERROR(BD6/AZ6,"-")</f>
        <v>254.54545454545</v>
      </c>
      <c r="BF6" s="207">
        <v>2</v>
      </c>
      <c r="BG6" s="207">
        <v>1</v>
      </c>
      <c r="BH6" s="207"/>
      <c r="BI6" s="208">
        <v>995</v>
      </c>
      <c r="BJ6" s="209">
        <f>IF(K6=0,"",IF(BI6=0,"",(BI6/K6)))</f>
        <v>0.54193899782135</v>
      </c>
      <c r="BK6" s="210">
        <v>120</v>
      </c>
      <c r="BL6" s="211">
        <f>IFERROR(BK6/BI6,"-")</f>
        <v>0.12060301507538</v>
      </c>
      <c r="BM6" s="212">
        <v>6932000</v>
      </c>
      <c r="BN6" s="213">
        <f>IFERROR(BM6/BI6,"-")</f>
        <v>6966.8341708543</v>
      </c>
      <c r="BO6" s="214">
        <v>52</v>
      </c>
      <c r="BP6" s="214">
        <v>11</v>
      </c>
      <c r="BQ6" s="214">
        <v>57</v>
      </c>
      <c r="BR6" s="215">
        <v>641</v>
      </c>
      <c r="BS6" s="216">
        <f>IF(K6=0,"",IF(BR6=0,"",(BR6/K6)))</f>
        <v>0.34912854030501</v>
      </c>
      <c r="BT6" s="217">
        <v>88</v>
      </c>
      <c r="BU6" s="218">
        <f>IFERROR(BT6/BR6,"-")</f>
        <v>0.13728549141966</v>
      </c>
      <c r="BV6" s="219">
        <v>5001000</v>
      </c>
      <c r="BW6" s="220">
        <f>IFERROR(BV6/BR6,"-")</f>
        <v>7801.872074883</v>
      </c>
      <c r="BX6" s="221">
        <v>30</v>
      </c>
      <c r="BY6" s="221">
        <v>9</v>
      </c>
      <c r="BZ6" s="221">
        <v>49</v>
      </c>
      <c r="CA6" s="222">
        <v>118</v>
      </c>
      <c r="CB6" s="223">
        <f>IF(K6=0,"",IF(CA6=0,"",(CA6/K6)))</f>
        <v>0.064270152505447</v>
      </c>
      <c r="CC6" s="224">
        <v>24</v>
      </c>
      <c r="CD6" s="225">
        <f>IFERROR(CC6/CA6,"-")</f>
        <v>0.20338983050847</v>
      </c>
      <c r="CE6" s="226">
        <v>1793000</v>
      </c>
      <c r="CF6" s="227">
        <f>IFERROR(CE6/CA6,"-")</f>
        <v>15194.915254237</v>
      </c>
      <c r="CG6" s="228">
        <v>7</v>
      </c>
      <c r="CH6" s="228">
        <v>3</v>
      </c>
      <c r="CI6" s="228">
        <v>14</v>
      </c>
      <c r="CJ6" s="229">
        <v>235</v>
      </c>
      <c r="CK6" s="230">
        <v>13740000</v>
      </c>
      <c r="CL6" s="230">
        <v>1270000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93</v>
      </c>
      <c r="C7" s="347"/>
      <c r="D7" s="347"/>
      <c r="E7" s="175" t="s">
        <v>94</v>
      </c>
      <c r="F7" s="175" t="s">
        <v>92</v>
      </c>
      <c r="G7" s="340">
        <v>0</v>
      </c>
      <c r="H7" s="176">
        <v>0</v>
      </c>
      <c r="I7" s="176">
        <v>0</v>
      </c>
      <c r="J7" s="176">
        <v>5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0.88951970155599</v>
      </c>
      <c r="B8" s="347" t="s">
        <v>95</v>
      </c>
      <c r="C8" s="347"/>
      <c r="D8" s="347"/>
      <c r="E8" s="175" t="s">
        <v>96</v>
      </c>
      <c r="F8" s="175" t="s">
        <v>92</v>
      </c>
      <c r="G8" s="340">
        <v>3791934</v>
      </c>
      <c r="H8" s="176">
        <v>2681</v>
      </c>
      <c r="I8" s="176">
        <v>0</v>
      </c>
      <c r="J8" s="176">
        <v>45504</v>
      </c>
      <c r="K8" s="177">
        <v>1216</v>
      </c>
      <c r="L8" s="179">
        <f>IFERROR(K8/J8,"-")</f>
        <v>0.026722925457103</v>
      </c>
      <c r="M8" s="176">
        <v>40</v>
      </c>
      <c r="N8" s="176">
        <v>446</v>
      </c>
      <c r="O8" s="179">
        <f>IFERROR(M8/(K8),"-")</f>
        <v>0.032894736842105</v>
      </c>
      <c r="P8" s="180">
        <f>IFERROR(G8/SUM(K8:K8),"-")</f>
        <v>3118.3667763158</v>
      </c>
      <c r="Q8" s="181">
        <v>99</v>
      </c>
      <c r="R8" s="179">
        <f>IF(K8=0,"-",Q8/K8)</f>
        <v>0.081414473684211</v>
      </c>
      <c r="S8" s="345">
        <v>3373000</v>
      </c>
      <c r="T8" s="346">
        <f>IFERROR(S8/K8,"-")</f>
        <v>2773.8486842105</v>
      </c>
      <c r="U8" s="346">
        <f>IFERROR(S8/Q8,"-")</f>
        <v>34070.707070707</v>
      </c>
      <c r="V8" s="340">
        <f>SUM(S8:S8)-SUM(G8:G8)</f>
        <v>-418934</v>
      </c>
      <c r="W8" s="183">
        <f>SUM(S8:S8)/SUM(G8:G8)</f>
        <v>0.88951970155599</v>
      </c>
      <c r="Y8" s="184">
        <v>67</v>
      </c>
      <c r="Z8" s="185">
        <f>IF(K8=0,"",IF(Y8=0,"",(Y8/K8)))</f>
        <v>0.055098684210526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172</v>
      </c>
      <c r="AI8" s="191">
        <f>IF(K8=0,"",IF(AH8=0,"",(AH8/K8)))</f>
        <v>0.14144736842105</v>
      </c>
      <c r="AJ8" s="190">
        <v>1</v>
      </c>
      <c r="AK8" s="192">
        <f>IFERROR(AJ8/AH8,"-")</f>
        <v>0.0058139534883721</v>
      </c>
      <c r="AL8" s="193">
        <v>3000</v>
      </c>
      <c r="AM8" s="194">
        <f>IFERROR(AL8/AH8,"-")</f>
        <v>17.441860465116</v>
      </c>
      <c r="AN8" s="195">
        <v>1</v>
      </c>
      <c r="AO8" s="195"/>
      <c r="AP8" s="195"/>
      <c r="AQ8" s="196">
        <v>142</v>
      </c>
      <c r="AR8" s="197">
        <f>IF(K8=0,"",IF(AQ8=0,"",(AQ8/K8)))</f>
        <v>0.11677631578947</v>
      </c>
      <c r="AS8" s="196">
        <v>5</v>
      </c>
      <c r="AT8" s="198">
        <f>IFERROR(AS8/AQ8,"-")</f>
        <v>0.035211267605634</v>
      </c>
      <c r="AU8" s="199">
        <v>36000</v>
      </c>
      <c r="AV8" s="200">
        <f>IFERROR(AU8/AQ8,"-")</f>
        <v>253.52112676056</v>
      </c>
      <c r="AW8" s="201">
        <v>4</v>
      </c>
      <c r="AX8" s="201"/>
      <c r="AY8" s="201">
        <v>1</v>
      </c>
      <c r="AZ8" s="202">
        <v>284</v>
      </c>
      <c r="BA8" s="203">
        <f>IF(K8=0,"",IF(AZ8=0,"",(AZ8/K8)))</f>
        <v>0.23355263157895</v>
      </c>
      <c r="BB8" s="202">
        <v>15</v>
      </c>
      <c r="BC8" s="204">
        <f>IFERROR(BB8/AZ8,"-")</f>
        <v>0.052816901408451</v>
      </c>
      <c r="BD8" s="205">
        <v>533000</v>
      </c>
      <c r="BE8" s="206">
        <f>IFERROR(BD8/AZ8,"-")</f>
        <v>1876.7605633803</v>
      </c>
      <c r="BF8" s="207">
        <v>7</v>
      </c>
      <c r="BG8" s="207">
        <v>1</v>
      </c>
      <c r="BH8" s="207">
        <v>7</v>
      </c>
      <c r="BI8" s="208">
        <v>350</v>
      </c>
      <c r="BJ8" s="209">
        <f>IF(K8=0,"",IF(BI8=0,"",(BI8/K8)))</f>
        <v>0.28782894736842</v>
      </c>
      <c r="BK8" s="210">
        <v>35</v>
      </c>
      <c r="BL8" s="211">
        <f>IFERROR(BK8/BI8,"-")</f>
        <v>0.1</v>
      </c>
      <c r="BM8" s="212">
        <v>1035000</v>
      </c>
      <c r="BN8" s="213">
        <f>IFERROR(BM8/BI8,"-")</f>
        <v>2957.1428571429</v>
      </c>
      <c r="BO8" s="214">
        <v>17</v>
      </c>
      <c r="BP8" s="214">
        <v>6</v>
      </c>
      <c r="BQ8" s="214">
        <v>12</v>
      </c>
      <c r="BR8" s="215">
        <v>162</v>
      </c>
      <c r="BS8" s="216">
        <f>IF(K8=0,"",IF(BR8=0,"",(BR8/K8)))</f>
        <v>0.13322368421053</v>
      </c>
      <c r="BT8" s="217">
        <v>35</v>
      </c>
      <c r="BU8" s="218">
        <f>IFERROR(BT8/BR8,"-")</f>
        <v>0.21604938271605</v>
      </c>
      <c r="BV8" s="219">
        <v>1709000</v>
      </c>
      <c r="BW8" s="220">
        <f>IFERROR(BV8/BR8,"-")</f>
        <v>10549.382716049</v>
      </c>
      <c r="BX8" s="221">
        <v>11</v>
      </c>
      <c r="BY8" s="221">
        <v>3</v>
      </c>
      <c r="BZ8" s="221">
        <v>21</v>
      </c>
      <c r="CA8" s="222">
        <v>39</v>
      </c>
      <c r="CB8" s="223">
        <f>IF(K8=0,"",IF(CA8=0,"",(CA8/K8)))</f>
        <v>0.032072368421053</v>
      </c>
      <c r="CC8" s="224">
        <v>8</v>
      </c>
      <c r="CD8" s="225">
        <f>IFERROR(CC8/CA8,"-")</f>
        <v>0.20512820512821</v>
      </c>
      <c r="CE8" s="226">
        <v>57000</v>
      </c>
      <c r="CF8" s="227">
        <f>IFERROR(CE8/CA8,"-")</f>
        <v>1461.5384615385</v>
      </c>
      <c r="CG8" s="228">
        <v>4</v>
      </c>
      <c r="CH8" s="228">
        <v>3</v>
      </c>
      <c r="CI8" s="228">
        <v>1</v>
      </c>
      <c r="CJ8" s="229">
        <v>99</v>
      </c>
      <c r="CK8" s="230">
        <v>3373000</v>
      </c>
      <c r="CL8" s="230">
        <v>780000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97</v>
      </c>
      <c r="F11" s="251"/>
      <c r="G11" s="343">
        <f>SUM(G6:G10)</f>
        <v>10103387</v>
      </c>
      <c r="H11" s="250">
        <f>SUM(H6:H10)</f>
        <v>7543</v>
      </c>
      <c r="I11" s="250">
        <f>SUM(I6:I10)</f>
        <v>0</v>
      </c>
      <c r="J11" s="250">
        <f>SUM(J6:J10)</f>
        <v>328636</v>
      </c>
      <c r="K11" s="250">
        <f>SUM(K6:K10)</f>
        <v>3052</v>
      </c>
      <c r="L11" s="252">
        <f>IFERROR(K11/J11,"-")</f>
        <v>0.0092868705802164</v>
      </c>
      <c r="M11" s="253">
        <f>SUM(M6:M10)</f>
        <v>122</v>
      </c>
      <c r="N11" s="253">
        <f>SUM(N6:N10)</f>
        <v>1035</v>
      </c>
      <c r="O11" s="252">
        <f>IFERROR(M11/K11,"-")</f>
        <v>0.03997378768021</v>
      </c>
      <c r="P11" s="254">
        <f>IFERROR(G11/K11,"-")</f>
        <v>3310.4151376147</v>
      </c>
      <c r="Q11" s="255">
        <f>SUM(Q6:Q10)</f>
        <v>334</v>
      </c>
      <c r="R11" s="252">
        <f>IFERROR(Q11/K11,"-")</f>
        <v>0.10943643512451</v>
      </c>
      <c r="S11" s="343">
        <f>SUM(S6:S10)</f>
        <v>17113000</v>
      </c>
      <c r="T11" s="343">
        <f>IFERROR(S11/K11,"-")</f>
        <v>5607.1428571429</v>
      </c>
      <c r="U11" s="343">
        <f>IFERROR(S11/Q11,"-")</f>
        <v>51236.526946108</v>
      </c>
      <c r="V11" s="343">
        <f>S11-G11</f>
        <v>7009613</v>
      </c>
      <c r="W11" s="256">
        <f>S11/G11</f>
        <v>1.6937884295633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