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<sst xmlns="http://schemas.openxmlformats.org/spreadsheetml/2006/main" uniqueCount="81">
  <si>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</si>
  <si>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</si>
  <si>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</si>
  <si>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</si>
  <si>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</si>
  <si>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</si>
  <si>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</si>
  <si>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</si>
  <si>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</si>
  <si>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</si>
  <si>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</si>
  <si>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</si>
  <si>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</si>
  <si>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</si>
  <si>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</si>
  <si>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</si>
  <si>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</si>
  <si>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</si>
  <si>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</si>
  <si>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</si>
  <si>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</si>
  <si>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</si>
  <si>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</si>
  <si>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</si>
  <si>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リスティング</t>
  </si>
  <si>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</si>
  <si>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</si>
  <si>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</si>
  <si>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</si>
  <si>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</si>
  <si>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</si>
  <si>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</si>
  <si>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</si>
  <si>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</si>
  <si>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</si>
  <si>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</si>
  <si>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</si>
  <si>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</si>
  <si>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</si>
  <si>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</si>
  <si>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</si>
  <si>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</si>
  <si>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</si>
  <si>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</si>
  <si>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</si>
  <si>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</si>
  <si>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</si>
  <si>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</si>
  <si>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</si>
  <si>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</si>
  <si>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</si>
  <si>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</si>
  <si>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</si>
  <si>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</si>
  <si>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</si>
  <si>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</si>
  <si>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</si>
  <si>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</si>
  <si>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</si>
  <si>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</si>
  <si>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</si>
  <si>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vm071</t>
  </si>
  <si>
    <t>楽楽出版</t>
  </si>
  <si>
    <t>DVDパス_空電説明</t>
  </si>
  <si>
    <t>lp01</t>
  </si>
  <si>
    <t>EXCITING MAX!SPECIAL</t>
  </si>
  <si>
    <t>DVD袋裏1C+コンテンツ枠</t>
  </si>
  <si>
    <t>9月11日(土)</t>
  </si>
  <si>
    <t>vm072</t>
  </si>
  <si>
    <t>空電</t>
  </si>
  <si>
    <t>DVD TOTAL</t>
  </si>
  <si>
    <t>●リスティング 広告</t>
  </si>
  <si>
    <t>UA</t>
  </si>
  <si>
    <t>ydi</t>
  </si>
  <si>
    <t>YDN（インフィード）</t>
  </si>
  <si>
    <t>9/1～9/30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</si>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</sst>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2</v>
      </c>
      <c r="D6" s="329">
        <v>240500</v>
      </c>
      <c r="E6" s="79">
        <v>402</v>
      </c>
      <c r="F6" s="79">
        <v>212</v>
      </c>
      <c r="G6" s="79">
        <v>557</v>
      </c>
      <c r="H6" s="89">
        <v>140</v>
      </c>
      <c r="I6" s="90">
        <v>3</v>
      </c>
      <c r="J6" s="143">
        <f>H6+I6</f>
        <v>143</v>
      </c>
      <c r="K6" s="80">
        <f>IFERROR(J6/G6,"-")</f>
        <v>0.25673249551167</v>
      </c>
      <c r="L6" s="79">
        <v>4</v>
      </c>
      <c r="M6" s="79">
        <v>33</v>
      </c>
      <c r="N6" s="80">
        <f>IFERROR(L6/J6,"-")</f>
        <v>0.027972027972028</v>
      </c>
      <c r="O6" s="81">
        <f>IFERROR(D6/J6,"-")</f>
        <v>1681.8181818182</v>
      </c>
      <c r="P6" s="82">
        <v>3</v>
      </c>
      <c r="Q6" s="80">
        <f>IFERROR(P6/J6,"-")</f>
        <v>0.020979020979021</v>
      </c>
      <c r="R6" s="334">
        <v>31000</v>
      </c>
      <c r="S6" s="335">
        <f>IFERROR(R6/J6,"-")</f>
        <v>216.78321678322</v>
      </c>
      <c r="T6" s="335">
        <f>IFERROR(R6/P6,"-")</f>
        <v>10333.333333333</v>
      </c>
      <c r="U6" s="329">
        <f>IFERROR(R6-D6,"-")</f>
        <v>-209500</v>
      </c>
      <c r="V6" s="83">
        <f>R6/D6</f>
        <v>0.12889812889813</v>
      </c>
      <c r="W6" s="77"/>
      <c r="X6" s="142"/>
    </row>
    <row r="7" spans="1:24">
      <c r="A7" s="78"/>
      <c r="B7" s="84" t="s">
        <v>24</v>
      </c>
      <c r="C7" s="84">
        <v>3</v>
      </c>
      <c r="D7" s="329">
        <v>11987459</v>
      </c>
      <c r="E7" s="79">
        <v>9490</v>
      </c>
      <c r="F7" s="79">
        <v>0</v>
      </c>
      <c r="G7" s="79">
        <v>417213</v>
      </c>
      <c r="H7" s="89">
        <v>3496</v>
      </c>
      <c r="I7" s="90">
        <v>84</v>
      </c>
      <c r="J7" s="143">
        <f>H7+I7</f>
        <v>3580</v>
      </c>
      <c r="K7" s="80">
        <f>IFERROR(J7/G7,"-")</f>
        <v>0.0085807489220135</v>
      </c>
      <c r="L7" s="79">
        <v>151</v>
      </c>
      <c r="M7" s="79">
        <v>1185</v>
      </c>
      <c r="N7" s="80">
        <f>IFERROR(L7/J7,"-")</f>
        <v>0.042178770949721</v>
      </c>
      <c r="O7" s="81">
        <f>IFERROR(D7/J7,"-")</f>
        <v>3348.4522346369</v>
      </c>
      <c r="P7" s="82">
        <v>395</v>
      </c>
      <c r="Q7" s="80">
        <f>IFERROR(P7/J7,"-")</f>
        <v>0.11033519553073</v>
      </c>
      <c r="R7" s="334">
        <v>18481500</v>
      </c>
      <c r="S7" s="335">
        <f>IFERROR(R7/J7,"-")</f>
        <v>5162.4301675978</v>
      </c>
      <c r="T7" s="335">
        <f>IFERROR(R7/P7,"-")</f>
        <v>46788.607594937</v>
      </c>
      <c r="U7" s="329">
        <f>IFERROR(R7-D7,"-")</f>
        <v>6494041</v>
      </c>
      <c r="V7" s="83">
        <f>R7/D7</f>
        <v>1.5417362428518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12227959</v>
      </c>
      <c r="E10" s="41">
        <f>SUM(E6:E8)</f>
        <v>9892</v>
      </c>
      <c r="F10" s="41">
        <f>SUM(F6:F8)</f>
        <v>212</v>
      </c>
      <c r="G10" s="41">
        <f>SUM(G6:G8)</f>
        <v>417770</v>
      </c>
      <c r="H10" s="41">
        <f>SUM(H6:H8)</f>
        <v>3636</v>
      </c>
      <c r="I10" s="41">
        <f>SUM(I6:I8)</f>
        <v>87</v>
      </c>
      <c r="J10" s="41">
        <f>SUM(J6:J8)</f>
        <v>3723</v>
      </c>
      <c r="K10" s="42">
        <f>IFERROR(J10/G10,"-")</f>
        <v>0.0089116020776983</v>
      </c>
      <c r="L10" s="76">
        <f>SUM(L6:L8)</f>
        <v>155</v>
      </c>
      <c r="M10" s="76">
        <f>SUM(M6:M8)</f>
        <v>1218</v>
      </c>
      <c r="N10" s="42">
        <f>IFERROR(L10/J10,"-")</f>
        <v>0.041633091592802</v>
      </c>
      <c r="O10" s="43">
        <f>IFERROR(D10/J10,"-")</f>
        <v>3284.4370131614</v>
      </c>
      <c r="P10" s="44">
        <f>SUM(P6:P8)</f>
        <v>398</v>
      </c>
      <c r="Q10" s="42">
        <f>IFERROR(P10/J10,"-")</f>
        <v>0.10690303518668</v>
      </c>
      <c r="R10" s="332">
        <f>SUM(R6:R8)</f>
        <v>18512500</v>
      </c>
      <c r="S10" s="332">
        <f>IFERROR(R10/J10,"-")</f>
        <v>4972.4684394306</v>
      </c>
      <c r="T10" s="332">
        <f>IFERROR(P10/P10,"-")</f>
        <v>1</v>
      </c>
      <c r="U10" s="332">
        <f>SUM(U6:U8)</f>
        <v>6284541</v>
      </c>
      <c r="V10" s="45">
        <f>IFERROR(R10/D10,"-")</f>
        <v>1.5139484847798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0.12889812889813</v>
      </c>
      <c r="B6" s="346" t="s">
        <v>61</v>
      </c>
      <c r="C6" s="346" t="s">
        <v>62</v>
      </c>
      <c r="D6" s="346" t="s">
        <v>63</v>
      </c>
      <c r="E6" s="346"/>
      <c r="F6" s="346" t="s">
        <v>64</v>
      </c>
      <c r="G6" s="88" t="s">
        <v>65</v>
      </c>
      <c r="H6" s="88" t="s">
        <v>66</v>
      </c>
      <c r="I6" s="347" t="s">
        <v>67</v>
      </c>
      <c r="J6" s="329">
        <v>240500</v>
      </c>
      <c r="K6" s="79">
        <v>52</v>
      </c>
      <c r="L6" s="79">
        <v>0</v>
      </c>
      <c r="M6" s="79">
        <v>320</v>
      </c>
      <c r="N6" s="89">
        <v>35</v>
      </c>
      <c r="O6" s="90">
        <v>1</v>
      </c>
      <c r="P6" s="91">
        <f>N6+O6</f>
        <v>36</v>
      </c>
      <c r="Q6" s="80">
        <f>IFERROR(P6/M6,"-")</f>
        <v>0.1125</v>
      </c>
      <c r="R6" s="79">
        <v>2</v>
      </c>
      <c r="S6" s="79">
        <v>10</v>
      </c>
      <c r="T6" s="80">
        <f>IFERROR(R6/(P6),"-")</f>
        <v>0.055555555555556</v>
      </c>
      <c r="U6" s="335">
        <f>IFERROR(J6/SUM(N6:O7),"-")</f>
        <v>1681.8181818182</v>
      </c>
      <c r="V6" s="82">
        <v>2</v>
      </c>
      <c r="W6" s="80">
        <f>IF(P6=0,"-",V6/P6)</f>
        <v>0.055555555555556</v>
      </c>
      <c r="X6" s="334">
        <v>16000</v>
      </c>
      <c r="Y6" s="335">
        <f>IFERROR(X6/P6,"-")</f>
        <v>444.44444444444</v>
      </c>
      <c r="Z6" s="335">
        <f>IFERROR(X6/V6,"-")</f>
        <v>8000</v>
      </c>
      <c r="AA6" s="329">
        <f>SUM(X6:X7)-SUM(J6:J7)</f>
        <v>-209500</v>
      </c>
      <c r="AB6" s="83">
        <f>SUM(X6:X7)/SUM(J6:J7)</f>
        <v>0.12889812889813</v>
      </c>
      <c r="AC6" s="77"/>
      <c r="AD6" s="92">
        <v>6</v>
      </c>
      <c r="AE6" s="93">
        <f>IF(P6=0,"",IF(AD6=0,"",(AD6/P6)))</f>
        <v>0.16666666666667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11</v>
      </c>
      <c r="AN6" s="99">
        <f>IF(P6=0,"",IF(AM6=0,"",(AM6/P6)))</f>
        <v>0.30555555555556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0.11111111111111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0.13888888888889</v>
      </c>
      <c r="BG6" s="110">
        <v>1</v>
      </c>
      <c r="BH6" s="112">
        <f>IFERROR(BG6/BE6,"-")</f>
        <v>0.2</v>
      </c>
      <c r="BI6" s="113">
        <v>6000</v>
      </c>
      <c r="BJ6" s="114">
        <f>IFERROR(BI6/BE6,"-")</f>
        <v>1200</v>
      </c>
      <c r="BK6" s="115"/>
      <c r="BL6" s="115">
        <v>1</v>
      </c>
      <c r="BM6" s="115"/>
      <c r="BN6" s="117">
        <v>7</v>
      </c>
      <c r="BO6" s="118">
        <f>IF(P6=0,"",IF(BN6=0,"",(BN6/P6)))</f>
        <v>0.19444444444444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0.083333333333333</v>
      </c>
      <c r="BY6" s="126">
        <v>1</v>
      </c>
      <c r="BZ6" s="127">
        <f>IFERROR(BY6/BW6,"-")</f>
        <v>0.33333333333333</v>
      </c>
      <c r="CA6" s="128">
        <v>10000</v>
      </c>
      <c r="CB6" s="129">
        <f>IFERROR(CA6/BW6,"-")</f>
        <v>3333.3333333333</v>
      </c>
      <c r="CC6" s="130"/>
      <c r="CD6" s="130">
        <v>1</v>
      </c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16000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68</v>
      </c>
      <c r="C7" s="346"/>
      <c r="D7" s="346"/>
      <c r="E7" s="346"/>
      <c r="F7" s="346" t="s">
        <v>69</v>
      </c>
      <c r="G7" s="88"/>
      <c r="H7" s="88"/>
      <c r="I7" s="88"/>
      <c r="J7" s="329"/>
      <c r="K7" s="79">
        <v>350</v>
      </c>
      <c r="L7" s="79">
        <v>212</v>
      </c>
      <c r="M7" s="79">
        <v>237</v>
      </c>
      <c r="N7" s="89">
        <v>105</v>
      </c>
      <c r="O7" s="90">
        <v>2</v>
      </c>
      <c r="P7" s="91">
        <f>N7+O7</f>
        <v>107</v>
      </c>
      <c r="Q7" s="80">
        <f>IFERROR(P7/M7,"-")</f>
        <v>0.45147679324895</v>
      </c>
      <c r="R7" s="79">
        <v>2</v>
      </c>
      <c r="S7" s="79">
        <v>23</v>
      </c>
      <c r="T7" s="80">
        <f>IFERROR(R7/(P7),"-")</f>
        <v>0.018691588785047</v>
      </c>
      <c r="U7" s="335"/>
      <c r="V7" s="82">
        <v>1</v>
      </c>
      <c r="W7" s="80">
        <f>IF(P7=0,"-",V7/P7)</f>
        <v>0.0093457943925234</v>
      </c>
      <c r="X7" s="334">
        <v>15000</v>
      </c>
      <c r="Y7" s="335">
        <f>IFERROR(X7/P7,"-")</f>
        <v>140.18691588785</v>
      </c>
      <c r="Z7" s="335">
        <f>IFERROR(X7/V7,"-")</f>
        <v>15000</v>
      </c>
      <c r="AA7" s="329"/>
      <c r="AB7" s="83"/>
      <c r="AC7" s="77"/>
      <c r="AD7" s="92">
        <v>1</v>
      </c>
      <c r="AE7" s="93">
        <f>IF(P7=0,"",IF(AD7=0,"",(AD7/P7)))</f>
        <v>0.0093457943925234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19</v>
      </c>
      <c r="AN7" s="99">
        <f>IF(P7=0,"",IF(AM7=0,"",(AM7/P7)))</f>
        <v>0.17757009345794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17</v>
      </c>
      <c r="AW7" s="105">
        <f>IF(P7=0,"",IF(AV7=0,"",(AV7/P7)))</f>
        <v>0.1588785046729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17</v>
      </c>
      <c r="BF7" s="111">
        <f>IF(P7=0,"",IF(BE7=0,"",(BE7/P7)))</f>
        <v>0.1588785046729</v>
      </c>
      <c r="BG7" s="110">
        <v>1</v>
      </c>
      <c r="BH7" s="112">
        <f>IFERROR(BG7/BE7,"-")</f>
        <v>0.058823529411765</v>
      </c>
      <c r="BI7" s="113">
        <v>15000</v>
      </c>
      <c r="BJ7" s="114">
        <f>IFERROR(BI7/BE7,"-")</f>
        <v>882.35294117647</v>
      </c>
      <c r="BK7" s="115"/>
      <c r="BL7" s="115"/>
      <c r="BM7" s="115">
        <v>1</v>
      </c>
      <c r="BN7" s="117">
        <v>36</v>
      </c>
      <c r="BO7" s="118">
        <f>IF(P7=0,"",IF(BN7=0,"",(BN7/P7)))</f>
        <v>0.33644859813084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14</v>
      </c>
      <c r="BX7" s="125">
        <f>IF(P7=0,"",IF(BW7=0,"",(BW7/P7)))</f>
        <v>0.13084112149533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3</v>
      </c>
      <c r="CG7" s="132">
        <f>IF(P7=0,"",IF(CF7=0,"",(CF7/P7)))</f>
        <v>0.02803738317757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15000</v>
      </c>
      <c r="CQ7" s="139">
        <v>15000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0"/>
      <c r="K8" s="34"/>
      <c r="L8" s="34"/>
      <c r="M8" s="31"/>
      <c r="N8" s="23"/>
      <c r="O8" s="23"/>
      <c r="P8" s="23"/>
      <c r="Q8" s="32"/>
      <c r="R8" s="32"/>
      <c r="S8" s="23"/>
      <c r="T8" s="32"/>
      <c r="U8" s="336"/>
      <c r="V8" s="25"/>
      <c r="W8" s="25"/>
      <c r="X8" s="336"/>
      <c r="Y8" s="336"/>
      <c r="Z8" s="336"/>
      <c r="AA8" s="336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1"/>
      <c r="K9" s="34"/>
      <c r="L9" s="34"/>
      <c r="M9" s="31"/>
      <c r="N9" s="23"/>
      <c r="O9" s="23"/>
      <c r="P9" s="23"/>
      <c r="Q9" s="32"/>
      <c r="R9" s="32"/>
      <c r="S9" s="23"/>
      <c r="T9" s="32"/>
      <c r="U9" s="336"/>
      <c r="V9" s="25"/>
      <c r="W9" s="25"/>
      <c r="X9" s="336"/>
      <c r="Y9" s="336"/>
      <c r="Z9" s="336"/>
      <c r="AA9" s="336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0.12889812889813</v>
      </c>
      <c r="B10" s="39"/>
      <c r="C10" s="39"/>
      <c r="D10" s="39"/>
      <c r="E10" s="39"/>
      <c r="F10" s="39"/>
      <c r="G10" s="40" t="s">
        <v>70</v>
      </c>
      <c r="H10" s="40"/>
      <c r="I10" s="40"/>
      <c r="J10" s="332">
        <f>SUM(J6:J9)</f>
        <v>240500</v>
      </c>
      <c r="K10" s="41">
        <f>SUM(K6:K9)</f>
        <v>402</v>
      </c>
      <c r="L10" s="41">
        <f>SUM(L6:L9)</f>
        <v>212</v>
      </c>
      <c r="M10" s="41">
        <f>SUM(M6:M9)</f>
        <v>557</v>
      </c>
      <c r="N10" s="41">
        <f>SUM(N6:N9)</f>
        <v>140</v>
      </c>
      <c r="O10" s="41">
        <f>SUM(O6:O9)</f>
        <v>3</v>
      </c>
      <c r="P10" s="41">
        <f>SUM(P6:P9)</f>
        <v>143</v>
      </c>
      <c r="Q10" s="42">
        <f>IFERROR(P10/M10,"-")</f>
        <v>0.25673249551167</v>
      </c>
      <c r="R10" s="76">
        <f>SUM(R6:R9)</f>
        <v>4</v>
      </c>
      <c r="S10" s="76">
        <f>SUM(S6:S9)</f>
        <v>33</v>
      </c>
      <c r="T10" s="42">
        <f>IFERROR(R10/P10,"-")</f>
        <v>0.027972027972028</v>
      </c>
      <c r="U10" s="337">
        <f>IFERROR(J10/P10,"-")</f>
        <v>1681.8181818182</v>
      </c>
      <c r="V10" s="44">
        <f>SUM(V6:V9)</f>
        <v>3</v>
      </c>
      <c r="W10" s="42">
        <f>IFERROR(V10/P10,"-")</f>
        <v>0.020979020979021</v>
      </c>
      <c r="X10" s="332">
        <f>SUM(X6:X9)</f>
        <v>31000</v>
      </c>
      <c r="Y10" s="332">
        <f>IFERROR(X10/P10,"-")</f>
        <v>216.78321678322</v>
      </c>
      <c r="Z10" s="332">
        <f>IFERROR(X10/V10,"-")</f>
        <v>10333.333333333</v>
      </c>
      <c r="AA10" s="332">
        <f>X10-J10</f>
        <v>-209500</v>
      </c>
      <c r="AB10" s="45">
        <f>X10/J10</f>
        <v>0.12889812889813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71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72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1.6130298113586</v>
      </c>
      <c r="B6" s="346" t="s">
        <v>73</v>
      </c>
      <c r="C6" s="346"/>
      <c r="D6" s="346"/>
      <c r="E6" s="175" t="s">
        <v>74</v>
      </c>
      <c r="F6" s="175" t="s">
        <v>75</v>
      </c>
      <c r="G6" s="339">
        <v>8116403</v>
      </c>
      <c r="H6" s="176">
        <v>6587</v>
      </c>
      <c r="I6" s="176">
        <v>0</v>
      </c>
      <c r="J6" s="176">
        <v>367821</v>
      </c>
      <c r="K6" s="177">
        <v>2281</v>
      </c>
      <c r="L6" s="178">
        <f>IFERROR(K6/J6,"-")</f>
        <v>0.0062013860002556</v>
      </c>
      <c r="M6" s="176">
        <v>105</v>
      </c>
      <c r="N6" s="176">
        <v>711</v>
      </c>
      <c r="O6" s="178">
        <f>IFERROR(M6/(K6),"-")</f>
        <v>0.046032441911442</v>
      </c>
      <c r="P6" s="179">
        <f>IFERROR(G6/SUM(K6:K6),"-")</f>
        <v>3558.2652345463</v>
      </c>
      <c r="Q6" s="180">
        <v>276</v>
      </c>
      <c r="R6" s="178">
        <f>IF(K6=0,"-",Q6/K6)</f>
        <v>0.12099956159579</v>
      </c>
      <c r="S6" s="344">
        <v>13092000</v>
      </c>
      <c r="T6" s="345">
        <f>IFERROR(S6/K6,"-")</f>
        <v>5739.5879000438</v>
      </c>
      <c r="U6" s="345">
        <f>IFERROR(S6/Q6,"-")</f>
        <v>47434.782608696</v>
      </c>
      <c r="V6" s="339">
        <f>SUM(S6:S6)-SUM(G6:G6)</f>
        <v>4975597</v>
      </c>
      <c r="W6" s="182">
        <f>SUM(S6:S6)/SUM(G6:G6)</f>
        <v>1.6130298113586</v>
      </c>
      <c r="Y6" s="183">
        <v>19</v>
      </c>
      <c r="Z6" s="184">
        <f>IF(K6=0,"",IF(Y6=0,"",(Y6/K6)))</f>
        <v>0.0083296799649277</v>
      </c>
      <c r="AA6" s="183"/>
      <c r="AB6" s="185">
        <f>IFERROR(AA6/Y6,"-")</f>
        <v>0</v>
      </c>
      <c r="AC6" s="186"/>
      <c r="AD6" s="187">
        <f>IFERROR(AC6/Y6,"-")</f>
        <v>0</v>
      </c>
      <c r="AE6" s="188"/>
      <c r="AF6" s="188"/>
      <c r="AG6" s="188"/>
      <c r="AH6" s="189">
        <v>3</v>
      </c>
      <c r="AI6" s="190">
        <f>IF(K6=0,"",IF(AH6=0,"",(AH6/K6)))</f>
        <v>0.0013152126260412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2</v>
      </c>
      <c r="AR6" s="196">
        <f>IF(K6=0,"",IF(AQ6=0,"",(AQ6/K6)))</f>
        <v>0.00087680841736081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51</v>
      </c>
      <c r="BA6" s="202">
        <f>IF(K6=0,"",IF(AZ6=0,"",(AZ6/K6)))</f>
        <v>0.022358614642701</v>
      </c>
      <c r="BB6" s="201">
        <v>5</v>
      </c>
      <c r="BC6" s="203">
        <f>IFERROR(BB6/AZ6,"-")</f>
        <v>0.098039215686275</v>
      </c>
      <c r="BD6" s="204">
        <v>35000</v>
      </c>
      <c r="BE6" s="205">
        <f>IFERROR(BD6/AZ6,"-")</f>
        <v>686.27450980392</v>
      </c>
      <c r="BF6" s="206">
        <v>3</v>
      </c>
      <c r="BG6" s="206">
        <v>1</v>
      </c>
      <c r="BH6" s="206">
        <v>1</v>
      </c>
      <c r="BI6" s="207">
        <v>1266</v>
      </c>
      <c r="BJ6" s="208">
        <f>IF(K6=0,"",IF(BI6=0,"",(BI6/K6)))</f>
        <v>0.55501972818939</v>
      </c>
      <c r="BK6" s="209">
        <v>128</v>
      </c>
      <c r="BL6" s="210">
        <f>IFERROR(BK6/BI6,"-")</f>
        <v>0.10110584518167</v>
      </c>
      <c r="BM6" s="211">
        <v>3503000</v>
      </c>
      <c r="BN6" s="212">
        <f>IFERROR(BM6/BI6,"-")</f>
        <v>2766.9826224329</v>
      </c>
      <c r="BO6" s="213">
        <v>58</v>
      </c>
      <c r="BP6" s="213">
        <v>19</v>
      </c>
      <c r="BQ6" s="213">
        <v>51</v>
      </c>
      <c r="BR6" s="214">
        <v>775</v>
      </c>
      <c r="BS6" s="215">
        <f>IF(K6=0,"",IF(BR6=0,"",(BR6/K6)))</f>
        <v>0.33976326172731</v>
      </c>
      <c r="BT6" s="216">
        <v>115</v>
      </c>
      <c r="BU6" s="217">
        <f>IFERROR(BT6/BR6,"-")</f>
        <v>0.14838709677419</v>
      </c>
      <c r="BV6" s="218">
        <v>5990000</v>
      </c>
      <c r="BW6" s="219">
        <f>IFERROR(BV6/BR6,"-")</f>
        <v>7729.0322580645</v>
      </c>
      <c r="BX6" s="220">
        <v>27</v>
      </c>
      <c r="BY6" s="220">
        <v>16</v>
      </c>
      <c r="BZ6" s="220">
        <v>72</v>
      </c>
      <c r="CA6" s="221">
        <v>165</v>
      </c>
      <c r="CB6" s="222">
        <f>IF(K6=0,"",IF(CA6=0,"",(CA6/K6)))</f>
        <v>0.072336694432267</v>
      </c>
      <c r="CC6" s="223">
        <v>28</v>
      </c>
      <c r="CD6" s="224">
        <f>IFERROR(CC6/CA6,"-")</f>
        <v>0.16969696969697</v>
      </c>
      <c r="CE6" s="225">
        <v>3564000</v>
      </c>
      <c r="CF6" s="226">
        <f>IFERROR(CE6/CA6,"-")</f>
        <v>21600</v>
      </c>
      <c r="CG6" s="227">
        <v>6</v>
      </c>
      <c r="CH6" s="227">
        <v>1</v>
      </c>
      <c r="CI6" s="227">
        <v>21</v>
      </c>
      <c r="CJ6" s="228">
        <v>276</v>
      </c>
      <c r="CK6" s="229">
        <v>13092000</v>
      </c>
      <c r="CL6" s="229">
        <v>2150000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6" t="s">
        <v>76</v>
      </c>
      <c r="C7" s="346"/>
      <c r="D7" s="346"/>
      <c r="E7" s="175" t="s">
        <v>77</v>
      </c>
      <c r="F7" s="175" t="s">
        <v>75</v>
      </c>
      <c r="G7" s="339">
        <v>0</v>
      </c>
      <c r="H7" s="176">
        <v>0</v>
      </c>
      <c r="I7" s="176">
        <v>0</v>
      </c>
      <c r="J7" s="176">
        <v>5</v>
      </c>
      <c r="K7" s="177">
        <v>0</v>
      </c>
      <c r="L7" s="178">
        <f>IFERROR(K7/J7,"-")</f>
        <v>0</v>
      </c>
      <c r="M7" s="176">
        <v>0</v>
      </c>
      <c r="N7" s="176">
        <v>0</v>
      </c>
      <c r="O7" s="178" t="str">
        <f>IFERROR(M7/(K7),"-")</f>
        <v>-</v>
      </c>
      <c r="P7" s="179" t="str">
        <f>IFERROR(G7/SUM(K7:K7),"-")</f>
        <v>-</v>
      </c>
      <c r="Q7" s="180">
        <v>0</v>
      </c>
      <c r="R7" s="178" t="str">
        <f>IF(K7=0,"-",Q7/K7)</f>
        <v>-</v>
      </c>
      <c r="S7" s="344"/>
      <c r="T7" s="345" t="str">
        <f>IFERROR(S7/K7,"-")</f>
        <v>-</v>
      </c>
      <c r="U7" s="345" t="str">
        <f>IFERROR(S7/Q7,"-")</f>
        <v>-</v>
      </c>
      <c r="V7" s="339">
        <f>SUM(S7:S7)-SUM(G7:G7)</f>
        <v>0</v>
      </c>
      <c r="W7" s="182" t="str">
        <f>SUM(S7:S7)/SUM(G7:G7)</f>
        <v>0</v>
      </c>
      <c r="Y7" s="183"/>
      <c r="Z7" s="184" t="str">
        <f>IF(K7=0,"",IF(Y7=0,"",(Y7/K7)))</f>
        <v/>
      </c>
      <c r="AA7" s="183"/>
      <c r="AB7" s="185" t="str">
        <f>IFERROR(AA7/Y7,"-")</f>
        <v>-</v>
      </c>
      <c r="AC7" s="186"/>
      <c r="AD7" s="187" t="str">
        <f>IFERROR(AC7/Y7,"-")</f>
        <v>-</v>
      </c>
      <c r="AE7" s="188"/>
      <c r="AF7" s="188"/>
      <c r="AG7" s="188"/>
      <c r="AH7" s="189"/>
      <c r="AI7" s="190" t="str">
        <f>IF(K7=0,"",IF(AH7=0,"",(AH7/K7)))</f>
        <v/>
      </c>
      <c r="AJ7" s="189"/>
      <c r="AK7" s="191" t="str">
        <f>IFERROR(AJ7/AH7,"-")</f>
        <v>-</v>
      </c>
      <c r="AL7" s="192"/>
      <c r="AM7" s="193" t="str">
        <f>IFERROR(AL7/AH7,"-")</f>
        <v>-</v>
      </c>
      <c r="AN7" s="194"/>
      <c r="AO7" s="194"/>
      <c r="AP7" s="194"/>
      <c r="AQ7" s="195"/>
      <c r="AR7" s="196" t="str">
        <f>IF(K7=0,"",IF(AQ7=0,"",(AQ7/K7)))</f>
        <v/>
      </c>
      <c r="AS7" s="195"/>
      <c r="AT7" s="197" t="str">
        <f>IFERROR(AS7/AQ7,"-")</f>
        <v>-</v>
      </c>
      <c r="AU7" s="198"/>
      <c r="AV7" s="199" t="str">
        <f>IFERROR(AU7/AQ7,"-")</f>
        <v>-</v>
      </c>
      <c r="AW7" s="200"/>
      <c r="AX7" s="200"/>
      <c r="AY7" s="200"/>
      <c r="AZ7" s="201"/>
      <c r="BA7" s="202" t="str">
        <f>IF(K7=0,"",IF(AZ7=0,"",(AZ7/K7)))</f>
        <v/>
      </c>
      <c r="BB7" s="201"/>
      <c r="BC7" s="203" t="str">
        <f>IFERROR(BB7/AZ7,"-")</f>
        <v>-</v>
      </c>
      <c r="BD7" s="204"/>
      <c r="BE7" s="205" t="str">
        <f>IFERROR(BD7/AZ7,"-")</f>
        <v>-</v>
      </c>
      <c r="BF7" s="206"/>
      <c r="BG7" s="206"/>
      <c r="BH7" s="206"/>
      <c r="BI7" s="207"/>
      <c r="BJ7" s="208" t="str">
        <f>IF(K7=0,"",IF(BI7=0,"",(BI7/K7)))</f>
        <v/>
      </c>
      <c r="BK7" s="209"/>
      <c r="BL7" s="210" t="str">
        <f>IFERROR(BK7/BI7,"-")</f>
        <v>-</v>
      </c>
      <c r="BM7" s="211"/>
      <c r="BN7" s="212" t="str">
        <f>IFERROR(BM7/BI7,"-")</f>
        <v>-</v>
      </c>
      <c r="BO7" s="213"/>
      <c r="BP7" s="213"/>
      <c r="BQ7" s="213"/>
      <c r="BR7" s="214"/>
      <c r="BS7" s="215" t="str">
        <f>IF(K7=0,"",IF(BR7=0,"",(BR7/K7)))</f>
        <v/>
      </c>
      <c r="BT7" s="216"/>
      <c r="BU7" s="217" t="str">
        <f>IFERROR(BT7/BR7,"-")</f>
        <v>-</v>
      </c>
      <c r="BV7" s="218"/>
      <c r="BW7" s="219" t="str">
        <f>IFERROR(BV7/BR7,"-")</f>
        <v>-</v>
      </c>
      <c r="BX7" s="220"/>
      <c r="BY7" s="220"/>
      <c r="BZ7" s="220"/>
      <c r="CA7" s="221"/>
      <c r="CB7" s="222" t="str">
        <f>IF(K7=0,"",IF(CA7=0,"",(CA7/K7)))</f>
        <v/>
      </c>
      <c r="CC7" s="223"/>
      <c r="CD7" s="224" t="str">
        <f>IFERROR(CC7/CA7,"-")</f>
        <v>-</v>
      </c>
      <c r="CE7" s="225"/>
      <c r="CF7" s="226" t="str">
        <f>IFERROR(CE7/CA7,"-")</f>
        <v>-</v>
      </c>
      <c r="CG7" s="227"/>
      <c r="CH7" s="227"/>
      <c r="CI7" s="227"/>
      <c r="CJ7" s="228">
        <v>0</v>
      </c>
      <c r="CK7" s="229"/>
      <c r="CL7" s="229"/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>
        <f>W8</f>
        <v>1.3922557565688</v>
      </c>
      <c r="B8" s="346" t="s">
        <v>78</v>
      </c>
      <c r="C8" s="346"/>
      <c r="D8" s="346"/>
      <c r="E8" s="175" t="s">
        <v>79</v>
      </c>
      <c r="F8" s="175" t="s">
        <v>75</v>
      </c>
      <c r="G8" s="339">
        <v>3871056</v>
      </c>
      <c r="H8" s="176">
        <v>2903</v>
      </c>
      <c r="I8" s="176">
        <v>0</v>
      </c>
      <c r="J8" s="176">
        <v>49387</v>
      </c>
      <c r="K8" s="177">
        <v>1299</v>
      </c>
      <c r="L8" s="178">
        <f>IFERROR(K8/J8,"-")</f>
        <v>0.026302468260878</v>
      </c>
      <c r="M8" s="176">
        <v>46</v>
      </c>
      <c r="N8" s="176">
        <v>474</v>
      </c>
      <c r="O8" s="178">
        <f>IFERROR(M8/(K8),"-")</f>
        <v>0.035411855273287</v>
      </c>
      <c r="P8" s="179">
        <f>IFERROR(G8/SUM(K8:K8),"-")</f>
        <v>2980.0277136259</v>
      </c>
      <c r="Q8" s="180">
        <v>119</v>
      </c>
      <c r="R8" s="178">
        <f>IF(K8=0,"-",Q8/K8)</f>
        <v>0.091608929946112</v>
      </c>
      <c r="S8" s="344">
        <v>5389500</v>
      </c>
      <c r="T8" s="345">
        <f>IFERROR(S8/K8,"-")</f>
        <v>4148.96073903</v>
      </c>
      <c r="U8" s="345">
        <f>IFERROR(S8/Q8,"-")</f>
        <v>45289.915966387</v>
      </c>
      <c r="V8" s="339">
        <f>SUM(S8:S8)-SUM(G8:G8)</f>
        <v>1518444</v>
      </c>
      <c r="W8" s="182">
        <f>SUM(S8:S8)/SUM(G8:G8)</f>
        <v>1.3922557565688</v>
      </c>
      <c r="Y8" s="183">
        <v>37</v>
      </c>
      <c r="Z8" s="184">
        <f>IF(K8=0,"",IF(Y8=0,"",(Y8/K8)))</f>
        <v>0.028483448806774</v>
      </c>
      <c r="AA8" s="183"/>
      <c r="AB8" s="185">
        <f>IFERROR(AA8/Y8,"-")</f>
        <v>0</v>
      </c>
      <c r="AC8" s="186"/>
      <c r="AD8" s="187">
        <f>IFERROR(AC8/Y8,"-")</f>
        <v>0</v>
      </c>
      <c r="AE8" s="188"/>
      <c r="AF8" s="188"/>
      <c r="AG8" s="188"/>
      <c r="AH8" s="189">
        <v>168</v>
      </c>
      <c r="AI8" s="190">
        <f>IF(K8=0,"",IF(AH8=0,"",(AH8/K8)))</f>
        <v>0.12933025404157</v>
      </c>
      <c r="AJ8" s="189">
        <v>4</v>
      </c>
      <c r="AK8" s="191">
        <f>IFERROR(AJ8/AH8,"-")</f>
        <v>0.023809523809524</v>
      </c>
      <c r="AL8" s="192">
        <v>18000</v>
      </c>
      <c r="AM8" s="193">
        <f>IFERROR(AL8/AH8,"-")</f>
        <v>107.14285714286</v>
      </c>
      <c r="AN8" s="194">
        <v>4</v>
      </c>
      <c r="AO8" s="194"/>
      <c r="AP8" s="194"/>
      <c r="AQ8" s="195">
        <v>157</v>
      </c>
      <c r="AR8" s="196">
        <f>IF(K8=0,"",IF(AQ8=0,"",(AQ8/K8)))</f>
        <v>0.12086220169361</v>
      </c>
      <c r="AS8" s="195">
        <v>5</v>
      </c>
      <c r="AT8" s="197">
        <f>IFERROR(AS8/AQ8,"-")</f>
        <v>0.031847133757962</v>
      </c>
      <c r="AU8" s="198">
        <v>188000</v>
      </c>
      <c r="AV8" s="199">
        <f>IFERROR(AU8/AQ8,"-")</f>
        <v>1197.4522292994</v>
      </c>
      <c r="AW8" s="200">
        <v>1</v>
      </c>
      <c r="AX8" s="200">
        <v>3</v>
      </c>
      <c r="AY8" s="200">
        <v>1</v>
      </c>
      <c r="AZ8" s="201">
        <v>318</v>
      </c>
      <c r="BA8" s="202">
        <f>IF(K8=0,"",IF(AZ8=0,"",(AZ8/K8)))</f>
        <v>0.24480369515012</v>
      </c>
      <c r="BB8" s="201">
        <v>21</v>
      </c>
      <c r="BC8" s="203">
        <f>IFERROR(BB8/AZ8,"-")</f>
        <v>0.066037735849057</v>
      </c>
      <c r="BD8" s="204">
        <v>803000</v>
      </c>
      <c r="BE8" s="205">
        <f>IFERROR(BD8/AZ8,"-")</f>
        <v>2525.1572327044</v>
      </c>
      <c r="BF8" s="206">
        <v>11</v>
      </c>
      <c r="BG8" s="206">
        <v>2</v>
      </c>
      <c r="BH8" s="206">
        <v>8</v>
      </c>
      <c r="BI8" s="207">
        <v>404</v>
      </c>
      <c r="BJ8" s="208">
        <f>IF(K8=0,"",IF(BI8=0,"",(BI8/K8)))</f>
        <v>0.31100846805235</v>
      </c>
      <c r="BK8" s="209">
        <v>41</v>
      </c>
      <c r="BL8" s="210">
        <f>IFERROR(BK8/BI8,"-")</f>
        <v>0.10148514851485</v>
      </c>
      <c r="BM8" s="211">
        <v>1019000</v>
      </c>
      <c r="BN8" s="212">
        <f>IFERROR(BM8/BI8,"-")</f>
        <v>2522.2772277228</v>
      </c>
      <c r="BO8" s="213">
        <v>16</v>
      </c>
      <c r="BP8" s="213">
        <v>6</v>
      </c>
      <c r="BQ8" s="213">
        <v>19</v>
      </c>
      <c r="BR8" s="214">
        <v>179</v>
      </c>
      <c r="BS8" s="215">
        <f>IF(K8=0,"",IF(BR8=0,"",(BR8/K8)))</f>
        <v>0.13779830638953</v>
      </c>
      <c r="BT8" s="216">
        <v>37</v>
      </c>
      <c r="BU8" s="217">
        <f>IFERROR(BT8/BR8,"-")</f>
        <v>0.20670391061453</v>
      </c>
      <c r="BV8" s="218">
        <v>2110000</v>
      </c>
      <c r="BW8" s="219">
        <f>IFERROR(BV8/BR8,"-")</f>
        <v>11787.709497207</v>
      </c>
      <c r="BX8" s="220">
        <v>14</v>
      </c>
      <c r="BY8" s="220">
        <v>7</v>
      </c>
      <c r="BZ8" s="220">
        <v>16</v>
      </c>
      <c r="CA8" s="221">
        <v>36</v>
      </c>
      <c r="CB8" s="222">
        <f>IF(K8=0,"",IF(CA8=0,"",(CA8/K8)))</f>
        <v>0.027713625866051</v>
      </c>
      <c r="CC8" s="223">
        <v>11</v>
      </c>
      <c r="CD8" s="224">
        <f>IFERROR(CC8/CA8,"-")</f>
        <v>0.30555555555556</v>
      </c>
      <c r="CE8" s="225">
        <v>1251500</v>
      </c>
      <c r="CF8" s="226">
        <f>IFERROR(CE8/CA8,"-")</f>
        <v>34763.888888889</v>
      </c>
      <c r="CG8" s="227">
        <v>2</v>
      </c>
      <c r="CH8" s="227">
        <v>3</v>
      </c>
      <c r="CI8" s="227">
        <v>6</v>
      </c>
      <c r="CJ8" s="228">
        <v>119</v>
      </c>
      <c r="CK8" s="229">
        <v>5389500</v>
      </c>
      <c r="CL8" s="229">
        <v>550000</v>
      </c>
      <c r="CM8" s="229"/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80</v>
      </c>
      <c r="F11" s="250"/>
      <c r="G11" s="342">
        <f>SUM(G6:G10)</f>
        <v>11987459</v>
      </c>
      <c r="H11" s="249">
        <f>SUM(H6:H10)</f>
        <v>9490</v>
      </c>
      <c r="I11" s="249">
        <f>SUM(I6:I10)</f>
        <v>0</v>
      </c>
      <c r="J11" s="249">
        <f>SUM(J6:J10)</f>
        <v>417213</v>
      </c>
      <c r="K11" s="249">
        <f>SUM(K6:K10)</f>
        <v>3580</v>
      </c>
      <c r="L11" s="251">
        <f>IFERROR(K11/J11,"-")</f>
        <v>0.0085807489220135</v>
      </c>
      <c r="M11" s="252">
        <f>SUM(M6:M10)</f>
        <v>151</v>
      </c>
      <c r="N11" s="252">
        <f>SUM(N6:N10)</f>
        <v>1185</v>
      </c>
      <c r="O11" s="251">
        <f>IFERROR(M11/K11,"-")</f>
        <v>0.042178770949721</v>
      </c>
      <c r="P11" s="253">
        <f>IFERROR(G11/K11,"-")</f>
        <v>3348.4522346369</v>
      </c>
      <c r="Q11" s="254">
        <f>SUM(Q6:Q10)</f>
        <v>395</v>
      </c>
      <c r="R11" s="251">
        <f>IFERROR(Q11/K11,"-")</f>
        <v>0.11033519553073</v>
      </c>
      <c r="S11" s="342">
        <f>SUM(S6:S10)</f>
        <v>18481500</v>
      </c>
      <c r="T11" s="342">
        <f>IFERROR(S11/K11,"-")</f>
        <v>5162.4301675978</v>
      </c>
      <c r="U11" s="342">
        <f>IFERROR(S11/Q11,"-")</f>
        <v>46788.607594937</v>
      </c>
      <c r="V11" s="342">
        <f>S11-G11</f>
        <v>6494041</v>
      </c>
      <c r="W11" s="255">
        <f>S11/G11</f>
        <v>1.5417362428518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