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<sst xmlns="http://schemas.openxmlformats.org/spreadsheetml/2006/main" uniqueCount="98">
  <si>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</si>
  <si>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</si>
  <si>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</si>
  <si>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</si>
  <si>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</si>
  <si>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</si>
  <si>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</si>
  <si>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</si>
  <si>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</si>
  <si>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</si>
  <si>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</si>
  <si>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</si>
  <si>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</si>
  <si>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</si>
  <si>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</si>
  <si>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</si>
  <si>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</si>
  <si>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</si>
  <si>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</si>
  <si>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</si>
  <si>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</si>
  <si>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</si>
  <si>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</si>
  <si>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</si>
  <si>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</si>
  <si>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</si>
  <si>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</si>
  <si>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</si>
  <si>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</si>
  <si>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</si>
  <si>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</si>
  <si>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</si>
  <si>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</si>
  <si>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</si>
  <si>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</si>
  <si>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</si>
  <si>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</si>
  <si>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</si>
  <si>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</si>
  <si>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</si>
  <si>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</si>
  <si>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</si>
  <si>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</si>
  <si>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</si>
  <si>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</si>
  <si>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</si>
  <si>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</si>
  <si>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</si>
  <si>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</si>
  <si>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</si>
  <si>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</si>
  <si>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</si>
  <si>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</si>
  <si>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</si>
  <si>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</si>
  <si>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</si>
  <si>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</si>
  <si>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</si>
  <si>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</si>
  <si>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</si>
  <si>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</si>
  <si>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</si>
  <si>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hv031</t>
  </si>
  <si>
    <t>徳間書店</t>
  </si>
  <si>
    <t>DVDパス_DVD袋裏4</t>
  </si>
  <si>
    <t>lp01</t>
  </si>
  <si>
    <t>アサヒ芸能.1W火</t>
  </si>
  <si>
    <t>DVD袋裏4C</t>
  </si>
  <si>
    <t>8月03日(火)</t>
  </si>
  <si>
    <t>hv032</t>
  </si>
  <si>
    <t>空電</t>
  </si>
  <si>
    <t>hv033</t>
  </si>
  <si>
    <t>大洋図書</t>
  </si>
  <si>
    <t>2Pスポーツ新聞_v01_パートナー(エロ)</t>
  </si>
  <si>
    <t>臨時増刊ラヴァーズ</t>
  </si>
  <si>
    <t>1C2P</t>
  </si>
  <si>
    <t>8月23日(月)</t>
  </si>
  <si>
    <t>hv034</t>
  </si>
  <si>
    <t>雑誌 TOTAL</t>
  </si>
  <si>
    <t>●DVD 広告</t>
  </si>
  <si>
    <t>vm069</t>
  </si>
  <si>
    <t>三和出版</t>
  </si>
  <si>
    <t>DVDパス_空電説明</t>
  </si>
  <si>
    <t>MEN'S DVD SEXY</t>
  </si>
  <si>
    <t>DVD貼付け面4C1/3P</t>
  </si>
  <si>
    <t>8月30日(月)</t>
  </si>
  <si>
    <t>vm070</t>
  </si>
  <si>
    <t>DVD TOTAL</t>
  </si>
  <si>
    <t>●リスティング 広告</t>
  </si>
  <si>
    <t>UA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</si>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</sst>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4</v>
      </c>
      <c r="D6" s="329">
        <v>138000</v>
      </c>
      <c r="E6" s="79">
        <v>325</v>
      </c>
      <c r="F6" s="79">
        <v>153</v>
      </c>
      <c r="G6" s="79">
        <v>423</v>
      </c>
      <c r="H6" s="89">
        <v>91</v>
      </c>
      <c r="I6" s="90">
        <v>1</v>
      </c>
      <c r="J6" s="143">
        <f>H6+I6</f>
        <v>92</v>
      </c>
      <c r="K6" s="80">
        <f>IFERROR(J6/G6,"-")</f>
        <v>0.21749408983452</v>
      </c>
      <c r="L6" s="79">
        <v>6</v>
      </c>
      <c r="M6" s="79">
        <v>13</v>
      </c>
      <c r="N6" s="80">
        <f>IFERROR(L6/J6,"-")</f>
        <v>0.065217391304348</v>
      </c>
      <c r="O6" s="81">
        <f>IFERROR(D6/J6,"-")</f>
        <v>1500</v>
      </c>
      <c r="P6" s="82">
        <v>10</v>
      </c>
      <c r="Q6" s="80">
        <f>IFERROR(P6/J6,"-")</f>
        <v>0.10869565217391</v>
      </c>
      <c r="R6" s="334">
        <v>1035000</v>
      </c>
      <c r="S6" s="335">
        <f>IFERROR(R6/J6,"-")</f>
        <v>11250</v>
      </c>
      <c r="T6" s="335">
        <f>IFERROR(R6/P6,"-")</f>
        <v>103500</v>
      </c>
      <c r="U6" s="329">
        <f>IFERROR(R6-D6,"-")</f>
        <v>897000</v>
      </c>
      <c r="V6" s="83">
        <f>R6/D6</f>
        <v>7.5</v>
      </c>
      <c r="W6" s="77"/>
      <c r="X6" s="142"/>
    </row>
    <row r="7" spans="1:24">
      <c r="A7" s="78"/>
      <c r="B7" s="84" t="s">
        <v>24</v>
      </c>
      <c r="C7" s="84">
        <v>2</v>
      </c>
      <c r="D7" s="329">
        <v>150000</v>
      </c>
      <c r="E7" s="79">
        <v>385</v>
      </c>
      <c r="F7" s="79">
        <v>185</v>
      </c>
      <c r="G7" s="79">
        <v>728</v>
      </c>
      <c r="H7" s="89">
        <v>129</v>
      </c>
      <c r="I7" s="90">
        <v>0</v>
      </c>
      <c r="J7" s="143">
        <f>H7+I7</f>
        <v>129</v>
      </c>
      <c r="K7" s="80">
        <f>IFERROR(J7/G7,"-")</f>
        <v>0.1771978021978</v>
      </c>
      <c r="L7" s="79">
        <v>5</v>
      </c>
      <c r="M7" s="79">
        <v>29</v>
      </c>
      <c r="N7" s="80">
        <f>IFERROR(L7/J7,"-")</f>
        <v>0.038759689922481</v>
      </c>
      <c r="O7" s="81">
        <f>IFERROR(D7/J7,"-")</f>
        <v>1162.7906976744</v>
      </c>
      <c r="P7" s="82">
        <v>7</v>
      </c>
      <c r="Q7" s="80">
        <f>IFERROR(P7/J7,"-")</f>
        <v>0.054263565891473</v>
      </c>
      <c r="R7" s="334">
        <v>696000</v>
      </c>
      <c r="S7" s="335">
        <f>IFERROR(R7/J7,"-")</f>
        <v>5395.3488372093</v>
      </c>
      <c r="T7" s="335">
        <f>IFERROR(R7/P7,"-")</f>
        <v>99428.571428571</v>
      </c>
      <c r="U7" s="329">
        <f>IFERROR(R7-D7,"-")</f>
        <v>546000</v>
      </c>
      <c r="V7" s="83">
        <f>R7/D7</f>
        <v>4.64</v>
      </c>
      <c r="W7" s="77"/>
      <c r="X7" s="142"/>
    </row>
    <row r="8" spans="1:24">
      <c r="A8" s="78"/>
      <c r="B8" s="84" t="s">
        <v>25</v>
      </c>
      <c r="C8" s="84">
        <v>3</v>
      </c>
      <c r="D8" s="329">
        <v>15965031</v>
      </c>
      <c r="E8" s="79">
        <v>11697</v>
      </c>
      <c r="F8" s="79">
        <v>0</v>
      </c>
      <c r="G8" s="79">
        <v>429211</v>
      </c>
      <c r="H8" s="89">
        <v>4884</v>
      </c>
      <c r="I8" s="90">
        <v>98</v>
      </c>
      <c r="J8" s="143">
        <f>H8+I8</f>
        <v>4982</v>
      </c>
      <c r="K8" s="80">
        <f>IFERROR(J8/G8,"-")</f>
        <v>0.01160734463935</v>
      </c>
      <c r="L8" s="79">
        <v>213</v>
      </c>
      <c r="M8" s="79">
        <v>1734</v>
      </c>
      <c r="N8" s="80">
        <f>IFERROR(L8/J8,"-")</f>
        <v>0.042753914090727</v>
      </c>
      <c r="O8" s="81">
        <f>IFERROR(D8/J8,"-")</f>
        <v>3204.5425531915</v>
      </c>
      <c r="P8" s="82">
        <v>541</v>
      </c>
      <c r="Q8" s="80">
        <f>IFERROR(P8/J8,"-")</f>
        <v>0.10859092733842</v>
      </c>
      <c r="R8" s="334">
        <v>25698100</v>
      </c>
      <c r="S8" s="335">
        <f>IFERROR(R8/J8,"-")</f>
        <v>5158.1894821357</v>
      </c>
      <c r="T8" s="335">
        <f>IFERROR(R8/P8,"-")</f>
        <v>47501.109057301</v>
      </c>
      <c r="U8" s="329">
        <f>IFERROR(R8-D8,"-")</f>
        <v>9733069</v>
      </c>
      <c r="V8" s="83">
        <f>R8/D8</f>
        <v>1.6096492390149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16253031</v>
      </c>
      <c r="E11" s="41">
        <f>SUM(E6:E9)</f>
        <v>12407</v>
      </c>
      <c r="F11" s="41">
        <f>SUM(F6:F9)</f>
        <v>338</v>
      </c>
      <c r="G11" s="41">
        <f>SUM(G6:G9)</f>
        <v>430362</v>
      </c>
      <c r="H11" s="41">
        <f>SUM(H6:H9)</f>
        <v>5104</v>
      </c>
      <c r="I11" s="41">
        <f>SUM(I6:I9)</f>
        <v>99</v>
      </c>
      <c r="J11" s="41">
        <f>SUM(J6:J9)</f>
        <v>5203</v>
      </c>
      <c r="K11" s="42">
        <f>IFERROR(J11/G11,"-")</f>
        <v>0.01208982205678</v>
      </c>
      <c r="L11" s="76">
        <f>SUM(L6:L9)</f>
        <v>224</v>
      </c>
      <c r="M11" s="76">
        <f>SUM(M6:M9)</f>
        <v>1776</v>
      </c>
      <c r="N11" s="42">
        <f>IFERROR(L11/J11,"-")</f>
        <v>0.043052085335383</v>
      </c>
      <c r="O11" s="43">
        <f>IFERROR(D11/J11,"-")</f>
        <v>3123.7807034403</v>
      </c>
      <c r="P11" s="44">
        <f>SUM(P6:P9)</f>
        <v>558</v>
      </c>
      <c r="Q11" s="42">
        <f>IFERROR(P11/J11,"-")</f>
        <v>0.10724581971939</v>
      </c>
      <c r="R11" s="332">
        <f>SUM(R6:R9)</f>
        <v>27429100</v>
      </c>
      <c r="S11" s="332">
        <f>IFERROR(R11/J11,"-")</f>
        <v>5271.7855083606</v>
      </c>
      <c r="T11" s="332">
        <f>IFERROR(P11/P11,"-")</f>
        <v>1</v>
      </c>
      <c r="U11" s="332">
        <f>SUM(U6:U9)</f>
        <v>11176069</v>
      </c>
      <c r="V11" s="45">
        <f>IFERROR(R11/D11,"-")</f>
        <v>1.6876298334754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11.144444444444</v>
      </c>
      <c r="B6" s="346" t="s">
        <v>62</v>
      </c>
      <c r="C6" s="346" t="s">
        <v>63</v>
      </c>
      <c r="D6" s="346" t="s">
        <v>64</v>
      </c>
      <c r="E6" s="346"/>
      <c r="F6" s="346" t="s">
        <v>65</v>
      </c>
      <c r="G6" s="88" t="s">
        <v>66</v>
      </c>
      <c r="H6" s="88" t="s">
        <v>67</v>
      </c>
      <c r="I6" s="88" t="s">
        <v>68</v>
      </c>
      <c r="J6" s="329">
        <v>90000</v>
      </c>
      <c r="K6" s="79">
        <v>66</v>
      </c>
      <c r="L6" s="79">
        <v>0</v>
      </c>
      <c r="M6" s="79">
        <v>219</v>
      </c>
      <c r="N6" s="89">
        <v>24</v>
      </c>
      <c r="O6" s="90">
        <v>1</v>
      </c>
      <c r="P6" s="91">
        <f>N6+O6</f>
        <v>25</v>
      </c>
      <c r="Q6" s="80">
        <f>IFERROR(P6/M6,"-")</f>
        <v>0.11415525114155</v>
      </c>
      <c r="R6" s="79">
        <v>0</v>
      </c>
      <c r="S6" s="79">
        <v>5</v>
      </c>
      <c r="T6" s="80">
        <f>IFERROR(R6/(P6),"-")</f>
        <v>0</v>
      </c>
      <c r="U6" s="335">
        <f>IFERROR(J6/SUM(N6:O7),"-")</f>
        <v>1232.8767123288</v>
      </c>
      <c r="V6" s="82">
        <v>1</v>
      </c>
      <c r="W6" s="80">
        <f>IF(P6=0,"-",V6/P6)</f>
        <v>0.04</v>
      </c>
      <c r="X6" s="334">
        <v>8000</v>
      </c>
      <c r="Y6" s="335">
        <f>IFERROR(X6/P6,"-")</f>
        <v>320</v>
      </c>
      <c r="Z6" s="335">
        <f>IFERROR(X6/V6,"-")</f>
        <v>8000</v>
      </c>
      <c r="AA6" s="329">
        <f>SUM(X6:X7)-SUM(J6:J7)</f>
        <v>913000</v>
      </c>
      <c r="AB6" s="83">
        <f>SUM(X6:X7)/SUM(J6:J7)</f>
        <v>11.144444444444</v>
      </c>
      <c r="AC6" s="77"/>
      <c r="AD6" s="92">
        <v>4</v>
      </c>
      <c r="AE6" s="93">
        <f>IF(P6=0,"",IF(AD6=0,"",(AD6/P6)))</f>
        <v>0.16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0.12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0.24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0.36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0.08</v>
      </c>
      <c r="BY6" s="126">
        <v>1</v>
      </c>
      <c r="BZ6" s="127">
        <f>IFERROR(BY6/BW6,"-")</f>
        <v>0.5</v>
      </c>
      <c r="CA6" s="128">
        <v>8000</v>
      </c>
      <c r="CB6" s="129">
        <f>IFERROR(CA6/BW6,"-")</f>
        <v>4000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203</v>
      </c>
      <c r="L7" s="79">
        <v>121</v>
      </c>
      <c r="M7" s="79">
        <v>111</v>
      </c>
      <c r="N7" s="89">
        <v>48</v>
      </c>
      <c r="O7" s="90">
        <v>0</v>
      </c>
      <c r="P7" s="91">
        <f>N7+O7</f>
        <v>48</v>
      </c>
      <c r="Q7" s="80">
        <f>IFERROR(P7/M7,"-")</f>
        <v>0.43243243243243</v>
      </c>
      <c r="R7" s="79">
        <v>5</v>
      </c>
      <c r="S7" s="79">
        <v>6</v>
      </c>
      <c r="T7" s="80">
        <f>IFERROR(R7/(P7),"-")</f>
        <v>0.10416666666667</v>
      </c>
      <c r="U7" s="335"/>
      <c r="V7" s="82">
        <v>8</v>
      </c>
      <c r="W7" s="80">
        <f>IF(P7=0,"-",V7/P7)</f>
        <v>0.16666666666667</v>
      </c>
      <c r="X7" s="334">
        <v>995000</v>
      </c>
      <c r="Y7" s="335">
        <f>IFERROR(X7/P7,"-")</f>
        <v>20729.166666667</v>
      </c>
      <c r="Z7" s="335">
        <f>IFERROR(X7/V7,"-")</f>
        <v>124375</v>
      </c>
      <c r="AA7" s="329"/>
      <c r="AB7" s="83"/>
      <c r="AC7" s="77"/>
      <c r="AD7" s="92">
        <v>2</v>
      </c>
      <c r="AE7" s="93">
        <f>IF(P7=0,"",IF(AD7=0,"",(AD7/P7)))</f>
        <v>0.041666666666667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0.041666666666667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0.020833333333333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0.20833333333333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13</v>
      </c>
      <c r="BO7" s="118">
        <f>IF(P7=0,"",IF(BN7=0,"",(BN7/P7)))</f>
        <v>0.27083333333333</v>
      </c>
      <c r="BP7" s="119">
        <v>4</v>
      </c>
      <c r="BQ7" s="120">
        <f>IFERROR(BP7/BN7,"-")</f>
        <v>0.30769230769231</v>
      </c>
      <c r="BR7" s="121">
        <v>391000</v>
      </c>
      <c r="BS7" s="122">
        <f>IFERROR(BR7/BN7,"-")</f>
        <v>30076.923076923</v>
      </c>
      <c r="BT7" s="123">
        <v>1</v>
      </c>
      <c r="BU7" s="123">
        <v>1</v>
      </c>
      <c r="BV7" s="123">
        <v>2</v>
      </c>
      <c r="BW7" s="124">
        <v>16</v>
      </c>
      <c r="BX7" s="125">
        <f>IF(P7=0,"",IF(BW7=0,"",(BW7/P7)))</f>
        <v>0.33333333333333</v>
      </c>
      <c r="BY7" s="126">
        <v>5</v>
      </c>
      <c r="BZ7" s="127">
        <f>IFERROR(BY7/BW7,"-")</f>
        <v>0.3125</v>
      </c>
      <c r="CA7" s="128">
        <v>615000</v>
      </c>
      <c r="CB7" s="129">
        <f>IFERROR(CA7/BW7,"-")</f>
        <v>38437.5</v>
      </c>
      <c r="CC7" s="130"/>
      <c r="CD7" s="130">
        <v>1</v>
      </c>
      <c r="CE7" s="130">
        <v>4</v>
      </c>
      <c r="CF7" s="131">
        <v>4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8</v>
      </c>
      <c r="CP7" s="139">
        <v>995000</v>
      </c>
      <c r="CQ7" s="139">
        <v>475000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0.66666666666667</v>
      </c>
      <c r="B8" s="346" t="s">
        <v>71</v>
      </c>
      <c r="C8" s="346" t="s">
        <v>72</v>
      </c>
      <c r="D8" s="346" t="s">
        <v>73</v>
      </c>
      <c r="E8" s="346"/>
      <c r="F8" s="346" t="s">
        <v>65</v>
      </c>
      <c r="G8" s="88" t="s">
        <v>74</v>
      </c>
      <c r="H8" s="88" t="s">
        <v>75</v>
      </c>
      <c r="I8" s="88" t="s">
        <v>76</v>
      </c>
      <c r="J8" s="329">
        <v>48000</v>
      </c>
      <c r="K8" s="79">
        <v>15</v>
      </c>
      <c r="L8" s="79">
        <v>0</v>
      </c>
      <c r="M8" s="79">
        <v>50</v>
      </c>
      <c r="N8" s="89">
        <v>4</v>
      </c>
      <c r="O8" s="90">
        <v>0</v>
      </c>
      <c r="P8" s="91">
        <f>N8+O8</f>
        <v>4</v>
      </c>
      <c r="Q8" s="80">
        <f>IFERROR(P8/M8,"-")</f>
        <v>0.08</v>
      </c>
      <c r="R8" s="79">
        <v>0</v>
      </c>
      <c r="S8" s="79">
        <v>0</v>
      </c>
      <c r="T8" s="80">
        <f>IFERROR(R8/(P8),"-")</f>
        <v>0</v>
      </c>
      <c r="U8" s="335">
        <f>IFERROR(J8/SUM(N8:O9),"-")</f>
        <v>2526.3157894737</v>
      </c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>
        <f>SUM(X8:X9)-SUM(J8:J9)</f>
        <v>-16000</v>
      </c>
      <c r="AB8" s="83">
        <f>SUM(X8:X9)/SUM(J8:J9)</f>
        <v>0.66666666666667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77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41</v>
      </c>
      <c r="L9" s="79">
        <v>32</v>
      </c>
      <c r="M9" s="79">
        <v>43</v>
      </c>
      <c r="N9" s="89">
        <v>15</v>
      </c>
      <c r="O9" s="90">
        <v>0</v>
      </c>
      <c r="P9" s="91">
        <f>N9+O9</f>
        <v>15</v>
      </c>
      <c r="Q9" s="80">
        <f>IFERROR(P9/M9,"-")</f>
        <v>0.34883720930233</v>
      </c>
      <c r="R9" s="79">
        <v>1</v>
      </c>
      <c r="S9" s="79">
        <v>2</v>
      </c>
      <c r="T9" s="80">
        <f>IFERROR(R9/(P9),"-")</f>
        <v>0.066666666666667</v>
      </c>
      <c r="U9" s="335"/>
      <c r="V9" s="82">
        <v>1</v>
      </c>
      <c r="W9" s="80">
        <f>IF(P9=0,"-",V9/P9)</f>
        <v>0.066666666666667</v>
      </c>
      <c r="X9" s="334">
        <v>32000</v>
      </c>
      <c r="Y9" s="335">
        <f>IFERROR(X9/P9,"-")</f>
        <v>2133.3333333333</v>
      </c>
      <c r="Z9" s="335">
        <f>IFERROR(X9/V9,"-")</f>
        <v>32000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0.066666666666667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0.066666666666667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0.33333333333333</v>
      </c>
      <c r="BY9" s="126">
        <v>1</v>
      </c>
      <c r="BZ9" s="127">
        <f>IFERROR(BY9/BW9,"-")</f>
        <v>0.2</v>
      </c>
      <c r="CA9" s="128">
        <v>32000</v>
      </c>
      <c r="CB9" s="129">
        <f>IFERROR(CA9/BW9,"-")</f>
        <v>6400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32000</v>
      </c>
      <c r="CQ9" s="139">
        <v>32000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0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6"/>
      <c r="V10" s="25"/>
      <c r="W10" s="25"/>
      <c r="X10" s="336"/>
      <c r="Y10" s="336"/>
      <c r="Z10" s="336"/>
      <c r="AA10" s="336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1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6"/>
      <c r="V11" s="25"/>
      <c r="W11" s="25"/>
      <c r="X11" s="336"/>
      <c r="Y11" s="336"/>
      <c r="Z11" s="336"/>
      <c r="AA11" s="336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7.5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2">
        <f>SUM(J6:J11)</f>
        <v>138000</v>
      </c>
      <c r="K12" s="41">
        <f>SUM(K6:K11)</f>
        <v>325</v>
      </c>
      <c r="L12" s="41">
        <f>SUM(L6:L11)</f>
        <v>153</v>
      </c>
      <c r="M12" s="41">
        <f>SUM(M6:M11)</f>
        <v>423</v>
      </c>
      <c r="N12" s="41">
        <f>SUM(N6:N11)</f>
        <v>91</v>
      </c>
      <c r="O12" s="41">
        <f>SUM(O6:O11)</f>
        <v>1</v>
      </c>
      <c r="P12" s="41">
        <f>SUM(P6:P11)</f>
        <v>92</v>
      </c>
      <c r="Q12" s="42">
        <f>IFERROR(P12/M12,"-")</f>
        <v>0.21749408983452</v>
      </c>
      <c r="R12" s="76">
        <f>SUM(R6:R11)</f>
        <v>6</v>
      </c>
      <c r="S12" s="76">
        <f>SUM(S6:S11)</f>
        <v>13</v>
      </c>
      <c r="T12" s="42">
        <f>IFERROR(R12/P12,"-")</f>
        <v>0.065217391304348</v>
      </c>
      <c r="U12" s="337">
        <f>IFERROR(J12/P12,"-")</f>
        <v>1500</v>
      </c>
      <c r="V12" s="44">
        <f>SUM(V6:V11)</f>
        <v>10</v>
      </c>
      <c r="W12" s="42">
        <f>IFERROR(V12/P12,"-")</f>
        <v>0.10869565217391</v>
      </c>
      <c r="X12" s="332">
        <f>SUM(X6:X11)</f>
        <v>1035000</v>
      </c>
      <c r="Y12" s="332">
        <f>IFERROR(X12/P12,"-")</f>
        <v>11250</v>
      </c>
      <c r="Z12" s="332">
        <f>IFERROR(X12/V12,"-")</f>
        <v>103500</v>
      </c>
      <c r="AA12" s="332">
        <f>X12-J12</f>
        <v>897000</v>
      </c>
      <c r="AB12" s="45">
        <f>X12/J12</f>
        <v>7.5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79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4.64</v>
      </c>
      <c r="B6" s="346" t="s">
        <v>80</v>
      </c>
      <c r="C6" s="346" t="s">
        <v>81</v>
      </c>
      <c r="D6" s="346" t="s">
        <v>82</v>
      </c>
      <c r="E6" s="346"/>
      <c r="F6" s="346" t="s">
        <v>65</v>
      </c>
      <c r="G6" s="88" t="s">
        <v>83</v>
      </c>
      <c r="H6" s="88" t="s">
        <v>84</v>
      </c>
      <c r="I6" s="88" t="s">
        <v>85</v>
      </c>
      <c r="J6" s="329">
        <v>150000</v>
      </c>
      <c r="K6" s="79">
        <v>95</v>
      </c>
      <c r="L6" s="79">
        <v>0</v>
      </c>
      <c r="M6" s="79">
        <v>338</v>
      </c>
      <c r="N6" s="89">
        <v>38</v>
      </c>
      <c r="O6" s="90">
        <v>0</v>
      </c>
      <c r="P6" s="91">
        <f>N6+O6</f>
        <v>38</v>
      </c>
      <c r="Q6" s="80">
        <f>IFERROR(P6/M6,"-")</f>
        <v>0.11242603550296</v>
      </c>
      <c r="R6" s="79">
        <v>2</v>
      </c>
      <c r="S6" s="79">
        <v>9</v>
      </c>
      <c r="T6" s="80">
        <f>IFERROR(R6/(P6),"-")</f>
        <v>0.052631578947368</v>
      </c>
      <c r="U6" s="335">
        <f>IFERROR(J6/SUM(N6:O7),"-")</f>
        <v>1162.7906976744</v>
      </c>
      <c r="V6" s="82">
        <v>2</v>
      </c>
      <c r="W6" s="80">
        <f>IF(P6=0,"-",V6/P6)</f>
        <v>0.052631578947368</v>
      </c>
      <c r="X6" s="334">
        <v>533000</v>
      </c>
      <c r="Y6" s="335">
        <f>IFERROR(X6/P6,"-")</f>
        <v>14026.315789474</v>
      </c>
      <c r="Z6" s="335">
        <f>IFERROR(X6/V6,"-")</f>
        <v>266500</v>
      </c>
      <c r="AA6" s="329">
        <f>SUM(X6:X7)-SUM(J6:J7)</f>
        <v>546000</v>
      </c>
      <c r="AB6" s="83">
        <f>SUM(X6:X7)/SUM(J6:J7)</f>
        <v>4.64</v>
      </c>
      <c r="AC6" s="77"/>
      <c r="AD6" s="92">
        <v>5</v>
      </c>
      <c r="AE6" s="93">
        <f>IF(P6=0,"",IF(AD6=0,"",(AD6/P6)))</f>
        <v>0.13157894736842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0.15789473684211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9</v>
      </c>
      <c r="AW6" s="105">
        <f>IF(P6=0,"",IF(AV6=0,"",(AV6/P6)))</f>
        <v>0.23684210526316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0.13157894736842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0.10526315789474</v>
      </c>
      <c r="BP6" s="119">
        <v>1</v>
      </c>
      <c r="BQ6" s="120">
        <f>IFERROR(BP6/BN6,"-")</f>
        <v>0.25</v>
      </c>
      <c r="BR6" s="121">
        <v>457000</v>
      </c>
      <c r="BS6" s="122">
        <f>IFERROR(BR6/BN6,"-")</f>
        <v>114250</v>
      </c>
      <c r="BT6" s="123"/>
      <c r="BU6" s="123"/>
      <c r="BV6" s="123">
        <v>1</v>
      </c>
      <c r="BW6" s="124">
        <v>7</v>
      </c>
      <c r="BX6" s="125">
        <f>IF(P6=0,"",IF(BW6=0,"",(BW6/P6)))</f>
        <v>0.18421052631579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0.052631578947368</v>
      </c>
      <c r="CH6" s="133">
        <v>1</v>
      </c>
      <c r="CI6" s="134">
        <f>IFERROR(CH6/CF6,"-")</f>
        <v>0.5</v>
      </c>
      <c r="CJ6" s="135">
        <v>76000</v>
      </c>
      <c r="CK6" s="136">
        <f>IFERROR(CJ6/CF6,"-")</f>
        <v>38000</v>
      </c>
      <c r="CL6" s="137"/>
      <c r="CM6" s="137"/>
      <c r="CN6" s="137">
        <v>1</v>
      </c>
      <c r="CO6" s="138">
        <v>2</v>
      </c>
      <c r="CP6" s="139">
        <v>533000</v>
      </c>
      <c r="CQ6" s="139">
        <v>457000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86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290</v>
      </c>
      <c r="L7" s="79">
        <v>185</v>
      </c>
      <c r="M7" s="79">
        <v>390</v>
      </c>
      <c r="N7" s="89">
        <v>91</v>
      </c>
      <c r="O7" s="90">
        <v>0</v>
      </c>
      <c r="P7" s="91">
        <f>N7+O7</f>
        <v>91</v>
      </c>
      <c r="Q7" s="80">
        <f>IFERROR(P7/M7,"-")</f>
        <v>0.23333333333333</v>
      </c>
      <c r="R7" s="79">
        <v>3</v>
      </c>
      <c r="S7" s="79">
        <v>20</v>
      </c>
      <c r="T7" s="80">
        <f>IFERROR(R7/(P7),"-")</f>
        <v>0.032967032967033</v>
      </c>
      <c r="U7" s="335"/>
      <c r="V7" s="82">
        <v>5</v>
      </c>
      <c r="W7" s="80">
        <f>IF(P7=0,"-",V7/P7)</f>
        <v>0.054945054945055</v>
      </c>
      <c r="X7" s="334">
        <v>163000</v>
      </c>
      <c r="Y7" s="335">
        <f>IFERROR(X7/P7,"-")</f>
        <v>1791.2087912088</v>
      </c>
      <c r="Z7" s="335">
        <f>IFERROR(X7/V7,"-")</f>
        <v>32600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16</v>
      </c>
      <c r="AN7" s="99">
        <f>IF(P7=0,"",IF(AM7=0,"",(AM7/P7)))</f>
        <v>0.17582417582418</v>
      </c>
      <c r="AO7" s="98">
        <v>1</v>
      </c>
      <c r="AP7" s="100">
        <f>IFERROR(AO7/AM7,"-")</f>
        <v>0.0625</v>
      </c>
      <c r="AQ7" s="101">
        <v>5000</v>
      </c>
      <c r="AR7" s="102">
        <f>IFERROR(AQ7/AM7,"-")</f>
        <v>312.5</v>
      </c>
      <c r="AS7" s="103">
        <v>1</v>
      </c>
      <c r="AT7" s="103"/>
      <c r="AU7" s="103"/>
      <c r="AV7" s="104">
        <v>8</v>
      </c>
      <c r="AW7" s="105">
        <f>IF(P7=0,"",IF(AV7=0,"",(AV7/P7)))</f>
        <v>0.087912087912088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25</v>
      </c>
      <c r="BF7" s="111">
        <f>IF(P7=0,"",IF(BE7=0,"",(BE7/P7)))</f>
        <v>0.27472527472527</v>
      </c>
      <c r="BG7" s="110">
        <v>1</v>
      </c>
      <c r="BH7" s="112">
        <f>IFERROR(BG7/BE7,"-")</f>
        <v>0.04</v>
      </c>
      <c r="BI7" s="113">
        <v>3000</v>
      </c>
      <c r="BJ7" s="114">
        <f>IFERROR(BI7/BE7,"-")</f>
        <v>120</v>
      </c>
      <c r="BK7" s="115">
        <v>1</v>
      </c>
      <c r="BL7" s="115"/>
      <c r="BM7" s="115"/>
      <c r="BN7" s="117">
        <v>25</v>
      </c>
      <c r="BO7" s="118">
        <f>IF(P7=0,"",IF(BN7=0,"",(BN7/P7)))</f>
        <v>0.27472527472527</v>
      </c>
      <c r="BP7" s="119">
        <v>2</v>
      </c>
      <c r="BQ7" s="120">
        <f>IFERROR(BP7/BN7,"-")</f>
        <v>0.08</v>
      </c>
      <c r="BR7" s="121">
        <v>6000</v>
      </c>
      <c r="BS7" s="122">
        <f>IFERROR(BR7/BN7,"-")</f>
        <v>240</v>
      </c>
      <c r="BT7" s="123">
        <v>2</v>
      </c>
      <c r="BU7" s="123"/>
      <c r="BV7" s="123"/>
      <c r="BW7" s="124">
        <v>14</v>
      </c>
      <c r="BX7" s="125">
        <f>IF(P7=0,"",IF(BW7=0,"",(BW7/P7)))</f>
        <v>0.15384615384615</v>
      </c>
      <c r="BY7" s="126">
        <v>1</v>
      </c>
      <c r="BZ7" s="127">
        <f>IFERROR(BY7/BW7,"-")</f>
        <v>0.071428571428571</v>
      </c>
      <c r="CA7" s="128">
        <v>12000</v>
      </c>
      <c r="CB7" s="129">
        <f>IFERROR(CA7/BW7,"-")</f>
        <v>857.14285714286</v>
      </c>
      <c r="CC7" s="130"/>
      <c r="CD7" s="130"/>
      <c r="CE7" s="130">
        <v>1</v>
      </c>
      <c r="CF7" s="131">
        <v>3</v>
      </c>
      <c r="CG7" s="132">
        <f>IF(P7=0,"",IF(CF7=0,"",(CF7/P7)))</f>
        <v>0.032967032967033</v>
      </c>
      <c r="CH7" s="133">
        <v>1</v>
      </c>
      <c r="CI7" s="134">
        <f>IFERROR(CH7/CF7,"-")</f>
        <v>0.33333333333333</v>
      </c>
      <c r="CJ7" s="135">
        <v>395000</v>
      </c>
      <c r="CK7" s="136">
        <f>IFERROR(CJ7/CF7,"-")</f>
        <v>131666.66666667</v>
      </c>
      <c r="CL7" s="137"/>
      <c r="CM7" s="137"/>
      <c r="CN7" s="137">
        <v>1</v>
      </c>
      <c r="CO7" s="138">
        <v>5</v>
      </c>
      <c r="CP7" s="139">
        <v>163000</v>
      </c>
      <c r="CQ7" s="139">
        <v>395000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4.64</v>
      </c>
      <c r="B10" s="39"/>
      <c r="C10" s="39"/>
      <c r="D10" s="39"/>
      <c r="E10" s="39"/>
      <c r="F10" s="39"/>
      <c r="G10" s="40" t="s">
        <v>87</v>
      </c>
      <c r="H10" s="40"/>
      <c r="I10" s="40"/>
      <c r="J10" s="332">
        <f>SUM(J6:J9)</f>
        <v>150000</v>
      </c>
      <c r="K10" s="41">
        <f>SUM(K6:K9)</f>
        <v>385</v>
      </c>
      <c r="L10" s="41">
        <f>SUM(L6:L9)</f>
        <v>185</v>
      </c>
      <c r="M10" s="41">
        <f>SUM(M6:M9)</f>
        <v>728</v>
      </c>
      <c r="N10" s="41">
        <f>SUM(N6:N9)</f>
        <v>129</v>
      </c>
      <c r="O10" s="41">
        <f>SUM(O6:O9)</f>
        <v>0</v>
      </c>
      <c r="P10" s="41">
        <f>SUM(P6:P9)</f>
        <v>129</v>
      </c>
      <c r="Q10" s="42">
        <f>IFERROR(P10/M10,"-")</f>
        <v>0.1771978021978</v>
      </c>
      <c r="R10" s="76">
        <f>SUM(R6:R9)</f>
        <v>5</v>
      </c>
      <c r="S10" s="76">
        <f>SUM(S6:S9)</f>
        <v>29</v>
      </c>
      <c r="T10" s="42">
        <f>IFERROR(R10/P10,"-")</f>
        <v>0.038759689922481</v>
      </c>
      <c r="U10" s="337">
        <f>IFERROR(J10/P10,"-")</f>
        <v>1162.7906976744</v>
      </c>
      <c r="V10" s="44">
        <f>SUM(V6:V9)</f>
        <v>7</v>
      </c>
      <c r="W10" s="42">
        <f>IFERROR(V10/P10,"-")</f>
        <v>0.054263565891473</v>
      </c>
      <c r="X10" s="332">
        <f>SUM(X6:X9)</f>
        <v>696000</v>
      </c>
      <c r="Y10" s="332">
        <f>IFERROR(X10/P10,"-")</f>
        <v>5395.3488372093</v>
      </c>
      <c r="Z10" s="332">
        <f>IFERROR(X10/V10,"-")</f>
        <v>99428.571428571</v>
      </c>
      <c r="AA10" s="332">
        <f>X10-J10</f>
        <v>546000</v>
      </c>
      <c r="AB10" s="45">
        <f>X10/J10</f>
        <v>4.64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88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89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1.6272925500395</v>
      </c>
      <c r="B6" s="346" t="s">
        <v>90</v>
      </c>
      <c r="C6" s="346"/>
      <c r="D6" s="346"/>
      <c r="E6" s="175" t="s">
        <v>91</v>
      </c>
      <c r="F6" s="175" t="s">
        <v>92</v>
      </c>
      <c r="G6" s="339">
        <v>12324213</v>
      </c>
      <c r="H6" s="176">
        <v>8998</v>
      </c>
      <c r="I6" s="176">
        <v>0</v>
      </c>
      <c r="J6" s="176">
        <v>380199</v>
      </c>
      <c r="K6" s="177">
        <v>3717</v>
      </c>
      <c r="L6" s="178">
        <f>IFERROR(K6/J6,"-")</f>
        <v>0.0097764591700662</v>
      </c>
      <c r="M6" s="176">
        <v>159</v>
      </c>
      <c r="N6" s="176">
        <v>1234</v>
      </c>
      <c r="O6" s="178">
        <f>IFERROR(M6/(K6),"-")</f>
        <v>0.042776432606941</v>
      </c>
      <c r="P6" s="179">
        <f>IFERROR(G6/SUM(K6:K6),"-")</f>
        <v>3315.6343825666</v>
      </c>
      <c r="Q6" s="180">
        <v>418</v>
      </c>
      <c r="R6" s="178">
        <f>IF(K6=0,"-",Q6/K6)</f>
        <v>0.11245628194781</v>
      </c>
      <c r="S6" s="344">
        <v>20055100</v>
      </c>
      <c r="T6" s="345">
        <f>IFERROR(S6/K6,"-")</f>
        <v>5395.5071294054</v>
      </c>
      <c r="U6" s="345">
        <f>IFERROR(S6/Q6,"-")</f>
        <v>47978.708133971</v>
      </c>
      <c r="V6" s="339">
        <f>SUM(S6:S6)-SUM(G6:G6)</f>
        <v>7730887</v>
      </c>
      <c r="W6" s="182">
        <f>SUM(S6:S6)/SUM(G6:G6)</f>
        <v>1.6272925500395</v>
      </c>
      <c r="Y6" s="183">
        <v>28</v>
      </c>
      <c r="Z6" s="184">
        <f>IF(K6=0,"",IF(Y6=0,"",(Y6/K6)))</f>
        <v>0.0075329566854991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3</v>
      </c>
      <c r="AI6" s="190">
        <f>IF(K6=0,"",IF(AH6=0,"",(AH6/K6)))</f>
        <v>0.00080710250201776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12</v>
      </c>
      <c r="AR6" s="196">
        <f>IF(K6=0,"",IF(AQ6=0,"",(AQ6/K6)))</f>
        <v>0.003228410008071</v>
      </c>
      <c r="AS6" s="195">
        <v>2</v>
      </c>
      <c r="AT6" s="197">
        <f>IFERROR(AS6/AQ6,"-")</f>
        <v>0.16666666666667</v>
      </c>
      <c r="AU6" s="198">
        <v>26000</v>
      </c>
      <c r="AV6" s="199">
        <f>IFERROR(AU6/AQ6,"-")</f>
        <v>2166.6666666667</v>
      </c>
      <c r="AW6" s="200">
        <v>1</v>
      </c>
      <c r="AX6" s="200"/>
      <c r="AY6" s="200">
        <v>1</v>
      </c>
      <c r="AZ6" s="201">
        <v>95</v>
      </c>
      <c r="BA6" s="202">
        <f>IF(K6=0,"",IF(AZ6=0,"",(AZ6/K6)))</f>
        <v>0.025558245897229</v>
      </c>
      <c r="BB6" s="201">
        <v>3</v>
      </c>
      <c r="BC6" s="203">
        <f>IFERROR(BB6/AZ6,"-")</f>
        <v>0.031578947368421</v>
      </c>
      <c r="BD6" s="204">
        <v>13000</v>
      </c>
      <c r="BE6" s="205">
        <f>IFERROR(BD6/AZ6,"-")</f>
        <v>136.84210526316</v>
      </c>
      <c r="BF6" s="206">
        <v>3</v>
      </c>
      <c r="BG6" s="206"/>
      <c r="BH6" s="206"/>
      <c r="BI6" s="207">
        <v>2402</v>
      </c>
      <c r="BJ6" s="208">
        <f>IF(K6=0,"",IF(BI6=0,"",(BI6/K6)))</f>
        <v>0.64622006994888</v>
      </c>
      <c r="BK6" s="209">
        <v>252</v>
      </c>
      <c r="BL6" s="210">
        <f>IFERROR(BK6/BI6,"-")</f>
        <v>0.10491257285595</v>
      </c>
      <c r="BM6" s="211">
        <v>8812100</v>
      </c>
      <c r="BN6" s="212">
        <f>IFERROR(BM6/BI6,"-")</f>
        <v>3668.6511240633</v>
      </c>
      <c r="BO6" s="213">
        <v>102</v>
      </c>
      <c r="BP6" s="213">
        <v>25</v>
      </c>
      <c r="BQ6" s="213">
        <v>125</v>
      </c>
      <c r="BR6" s="214">
        <v>1065</v>
      </c>
      <c r="BS6" s="215">
        <f>IF(K6=0,"",IF(BR6=0,"",(BR6/K6)))</f>
        <v>0.2865213882163</v>
      </c>
      <c r="BT6" s="216">
        <v>135</v>
      </c>
      <c r="BU6" s="217">
        <f>IFERROR(BT6/BR6,"-")</f>
        <v>0.12676056338028</v>
      </c>
      <c r="BV6" s="218">
        <v>9599000</v>
      </c>
      <c r="BW6" s="219">
        <f>IFERROR(BV6/BR6,"-")</f>
        <v>9013.1455399061</v>
      </c>
      <c r="BX6" s="220">
        <v>36</v>
      </c>
      <c r="BY6" s="220">
        <v>20</v>
      </c>
      <c r="BZ6" s="220">
        <v>79</v>
      </c>
      <c r="CA6" s="221">
        <v>112</v>
      </c>
      <c r="CB6" s="222">
        <f>IF(K6=0,"",IF(CA6=0,"",(CA6/K6)))</f>
        <v>0.030131826741996</v>
      </c>
      <c r="CC6" s="223">
        <v>26</v>
      </c>
      <c r="CD6" s="224">
        <f>IFERROR(CC6/CA6,"-")</f>
        <v>0.23214285714286</v>
      </c>
      <c r="CE6" s="225">
        <v>1605000</v>
      </c>
      <c r="CF6" s="226">
        <f>IFERROR(CE6/CA6,"-")</f>
        <v>14330.357142857</v>
      </c>
      <c r="CG6" s="227">
        <v>6</v>
      </c>
      <c r="CH6" s="227">
        <v>3</v>
      </c>
      <c r="CI6" s="227">
        <v>17</v>
      </c>
      <c r="CJ6" s="228">
        <v>418</v>
      </c>
      <c r="CK6" s="229">
        <v>20055100</v>
      </c>
      <c r="CL6" s="229">
        <v>995000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93</v>
      </c>
      <c r="C7" s="346"/>
      <c r="D7" s="346"/>
      <c r="E7" s="175" t="s">
        <v>94</v>
      </c>
      <c r="F7" s="175" t="s">
        <v>92</v>
      </c>
      <c r="G7" s="339">
        <v>0</v>
      </c>
      <c r="H7" s="176">
        <v>0</v>
      </c>
      <c r="I7" s="176">
        <v>0</v>
      </c>
      <c r="J7" s="176">
        <v>5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1.5499264176347</v>
      </c>
      <c r="B8" s="346" t="s">
        <v>95</v>
      </c>
      <c r="C8" s="346"/>
      <c r="D8" s="346"/>
      <c r="E8" s="175" t="s">
        <v>96</v>
      </c>
      <c r="F8" s="175" t="s">
        <v>92</v>
      </c>
      <c r="G8" s="339">
        <v>3640818</v>
      </c>
      <c r="H8" s="176">
        <v>2699</v>
      </c>
      <c r="I8" s="176">
        <v>0</v>
      </c>
      <c r="J8" s="176">
        <v>49007</v>
      </c>
      <c r="K8" s="177">
        <v>1265</v>
      </c>
      <c r="L8" s="178">
        <f>IFERROR(K8/J8,"-")</f>
        <v>0.025812639010754</v>
      </c>
      <c r="M8" s="176">
        <v>54</v>
      </c>
      <c r="N8" s="176">
        <v>500</v>
      </c>
      <c r="O8" s="178">
        <f>IFERROR(M8/(K8),"-")</f>
        <v>0.042687747035573</v>
      </c>
      <c r="P8" s="179">
        <f>IFERROR(G8/SUM(K8:K8),"-")</f>
        <v>2878.1169960474</v>
      </c>
      <c r="Q8" s="180">
        <v>123</v>
      </c>
      <c r="R8" s="178">
        <f>IF(K8=0,"-",Q8/K8)</f>
        <v>0.097233201581028</v>
      </c>
      <c r="S8" s="344">
        <v>5643000</v>
      </c>
      <c r="T8" s="345">
        <f>IFERROR(S8/K8,"-")</f>
        <v>4460.8695652174</v>
      </c>
      <c r="U8" s="345">
        <f>IFERROR(S8/Q8,"-")</f>
        <v>45878.048780488</v>
      </c>
      <c r="V8" s="339">
        <f>SUM(S8:S8)-SUM(G8:G8)</f>
        <v>2002182</v>
      </c>
      <c r="W8" s="182">
        <f>SUM(S8:S8)/SUM(G8:G8)</f>
        <v>1.5499264176347</v>
      </c>
      <c r="Y8" s="183">
        <v>44</v>
      </c>
      <c r="Z8" s="184">
        <f>IF(K8=0,"",IF(Y8=0,"",(Y8/K8)))</f>
        <v>0.034782608695652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147</v>
      </c>
      <c r="AI8" s="190">
        <f>IF(K8=0,"",IF(AH8=0,"",(AH8/K8)))</f>
        <v>0.11620553359684</v>
      </c>
      <c r="AJ8" s="189">
        <v>3</v>
      </c>
      <c r="AK8" s="191">
        <f>IFERROR(AJ8/AH8,"-")</f>
        <v>0.020408163265306</v>
      </c>
      <c r="AL8" s="192">
        <v>26000</v>
      </c>
      <c r="AM8" s="193">
        <f>IFERROR(AL8/AH8,"-")</f>
        <v>176.87074829932</v>
      </c>
      <c r="AN8" s="194">
        <v>2</v>
      </c>
      <c r="AO8" s="194"/>
      <c r="AP8" s="194">
        <v>1</v>
      </c>
      <c r="AQ8" s="195">
        <v>136</v>
      </c>
      <c r="AR8" s="196">
        <f>IF(K8=0,"",IF(AQ8=0,"",(AQ8/K8)))</f>
        <v>0.10750988142292</v>
      </c>
      <c r="AS8" s="195">
        <v>2</v>
      </c>
      <c r="AT8" s="197">
        <f>IFERROR(AS8/AQ8,"-")</f>
        <v>0.014705882352941</v>
      </c>
      <c r="AU8" s="198">
        <v>19000</v>
      </c>
      <c r="AV8" s="199">
        <f>IFERROR(AU8/AQ8,"-")</f>
        <v>139.70588235294</v>
      </c>
      <c r="AW8" s="200"/>
      <c r="AX8" s="200">
        <v>1</v>
      </c>
      <c r="AY8" s="200">
        <v>1</v>
      </c>
      <c r="AZ8" s="201">
        <v>315</v>
      </c>
      <c r="BA8" s="202">
        <f>IF(K8=0,"",IF(AZ8=0,"",(AZ8/K8)))</f>
        <v>0.24901185770751</v>
      </c>
      <c r="BB8" s="201">
        <v>16</v>
      </c>
      <c r="BC8" s="203">
        <f>IFERROR(BB8/AZ8,"-")</f>
        <v>0.050793650793651</v>
      </c>
      <c r="BD8" s="204">
        <v>287000</v>
      </c>
      <c r="BE8" s="205">
        <f>IFERROR(BD8/AZ8,"-")</f>
        <v>911.11111111111</v>
      </c>
      <c r="BF8" s="206">
        <v>7</v>
      </c>
      <c r="BG8" s="206">
        <v>2</v>
      </c>
      <c r="BH8" s="206">
        <v>7</v>
      </c>
      <c r="BI8" s="207">
        <v>421</v>
      </c>
      <c r="BJ8" s="208">
        <f>IF(K8=0,"",IF(BI8=0,"",(BI8/K8)))</f>
        <v>0.33280632411067</v>
      </c>
      <c r="BK8" s="209">
        <v>56</v>
      </c>
      <c r="BL8" s="210">
        <f>IFERROR(BK8/BI8,"-")</f>
        <v>0.13301662707838</v>
      </c>
      <c r="BM8" s="211">
        <v>2213000</v>
      </c>
      <c r="BN8" s="212">
        <f>IFERROR(BM8/BI8,"-")</f>
        <v>5256.5320665083</v>
      </c>
      <c r="BO8" s="213">
        <v>29</v>
      </c>
      <c r="BP8" s="213">
        <v>8</v>
      </c>
      <c r="BQ8" s="213">
        <v>19</v>
      </c>
      <c r="BR8" s="214">
        <v>172</v>
      </c>
      <c r="BS8" s="215">
        <f>IF(K8=0,"",IF(BR8=0,"",(BR8/K8)))</f>
        <v>0.13596837944664</v>
      </c>
      <c r="BT8" s="216">
        <v>38</v>
      </c>
      <c r="BU8" s="217">
        <f>IFERROR(BT8/BR8,"-")</f>
        <v>0.22093023255814</v>
      </c>
      <c r="BV8" s="218">
        <v>2729000</v>
      </c>
      <c r="BW8" s="219">
        <f>IFERROR(BV8/BR8,"-")</f>
        <v>15866.279069767</v>
      </c>
      <c r="BX8" s="220">
        <v>16</v>
      </c>
      <c r="BY8" s="220">
        <v>6</v>
      </c>
      <c r="BZ8" s="220">
        <v>16</v>
      </c>
      <c r="CA8" s="221">
        <v>30</v>
      </c>
      <c r="CB8" s="222">
        <f>IF(K8=0,"",IF(CA8=0,"",(CA8/K8)))</f>
        <v>0.023715415019763</v>
      </c>
      <c r="CC8" s="223">
        <v>8</v>
      </c>
      <c r="CD8" s="224">
        <f>IFERROR(CC8/CA8,"-")</f>
        <v>0.26666666666667</v>
      </c>
      <c r="CE8" s="225">
        <v>369000</v>
      </c>
      <c r="CF8" s="226">
        <f>IFERROR(CE8/CA8,"-")</f>
        <v>12300</v>
      </c>
      <c r="CG8" s="227">
        <v>4</v>
      </c>
      <c r="CH8" s="227"/>
      <c r="CI8" s="227">
        <v>4</v>
      </c>
      <c r="CJ8" s="228">
        <v>123</v>
      </c>
      <c r="CK8" s="229">
        <v>5643000</v>
      </c>
      <c r="CL8" s="229">
        <v>1170000</v>
      </c>
      <c r="CM8" s="229">
        <v>8000</v>
      </c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97</v>
      </c>
      <c r="F11" s="250"/>
      <c r="G11" s="342">
        <f>SUM(G6:G10)</f>
        <v>15965031</v>
      </c>
      <c r="H11" s="249">
        <f>SUM(H6:H10)</f>
        <v>11697</v>
      </c>
      <c r="I11" s="249">
        <f>SUM(I6:I10)</f>
        <v>0</v>
      </c>
      <c r="J11" s="249">
        <f>SUM(J6:J10)</f>
        <v>429211</v>
      </c>
      <c r="K11" s="249">
        <f>SUM(K6:K10)</f>
        <v>4982</v>
      </c>
      <c r="L11" s="251">
        <f>IFERROR(K11/J11,"-")</f>
        <v>0.01160734463935</v>
      </c>
      <c r="M11" s="252">
        <f>SUM(M6:M10)</f>
        <v>213</v>
      </c>
      <c r="N11" s="252">
        <f>SUM(N6:N10)</f>
        <v>1734</v>
      </c>
      <c r="O11" s="251">
        <f>IFERROR(M11/K11,"-")</f>
        <v>0.042753914090727</v>
      </c>
      <c r="P11" s="253">
        <f>IFERROR(G11/K11,"-")</f>
        <v>3204.5425531915</v>
      </c>
      <c r="Q11" s="254">
        <f>SUM(Q6:Q10)</f>
        <v>541</v>
      </c>
      <c r="R11" s="251">
        <f>IFERROR(Q11/K11,"-")</f>
        <v>0.10859092733842</v>
      </c>
      <c r="S11" s="342">
        <f>SUM(S6:S10)</f>
        <v>25698100</v>
      </c>
      <c r="T11" s="342">
        <f>IFERROR(S11/K11,"-")</f>
        <v>5158.1894821357</v>
      </c>
      <c r="U11" s="342">
        <f>IFERROR(S11/Q11,"-")</f>
        <v>47501.109057301</v>
      </c>
      <c r="V11" s="342">
        <f>S11-G11</f>
        <v>9733069</v>
      </c>
      <c r="W11" s="255">
        <f>S11/G11</f>
        <v>1.6096492390149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