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  <sheet name="DVD" sheetId="3" r:id="rId6"/>
    <sheet name="リスティング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<sst xmlns="http://schemas.openxmlformats.org/spreadsheetml/2006/main" uniqueCount="98">
  <si>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</si>
  <si>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</si>
  <si>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</si>
  <si>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</si>
  <si>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</si>
  <si>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</si>
  <si>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</si>
  <si>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</si>
  <si>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</si>
  <si>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</si>
  <si>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</si>
  <si>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</si>
  <si>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</si>
  <si>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</si>
  <si>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</si>
  <si>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</si>
  <si>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</si>
  <si>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</si>
  <si>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</si>
  <si>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</si>
  <si>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</si>
  <si>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</si>
  <si>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</si>
  <si>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</si>
  <si>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DVD</t>
  </si>
  <si>
    <t>リスティング</t>
  </si>
  <si>
    <t>08月</t>
  </si>
  <si>
    <t>パートナー</t>
  </si>
  <si>
    <t>最終更新日</t>
  </si>
  <si>
    <t>11月30日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</si>
  <si>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</si>
  <si>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</si>
  <si>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</si>
  <si>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</si>
  <si>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</si>
  <si>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</si>
  <si>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</si>
  <si>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</si>
  <si>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</si>
  <si>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</si>
  <si>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</si>
  <si>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</si>
  <si>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</si>
  <si>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</si>
  <si>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</si>
  <si>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</si>
  <si>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</si>
  <si>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</si>
  <si>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</si>
  <si>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</si>
  <si>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</si>
  <si>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</si>
  <si>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</si>
  <si>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</si>
  <si>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</si>
  <si>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</si>
  <si>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</si>
  <si>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</si>
  <si>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</si>
  <si>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</si>
  <si>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</si>
  <si>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</si>
  <si>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hv031</t>
  </si>
  <si>
    <t>徳間書店</t>
  </si>
  <si>
    <t>DVDパス_DVD袋裏4</t>
  </si>
  <si>
    <t>lp01</t>
  </si>
  <si>
    <t>アサヒ芸能.1W火</t>
  </si>
  <si>
    <t>DVD袋裏4C</t>
  </si>
  <si>
    <t>8月03日(火)</t>
  </si>
  <si>
    <t>hv032</t>
  </si>
  <si>
    <t>空電</t>
  </si>
  <si>
    <t>hv033</t>
  </si>
  <si>
    <t>大洋図書</t>
  </si>
  <si>
    <t>2Pスポーツ新聞_v01_パートナー(エロ)</t>
  </si>
  <si>
    <t>臨時増刊ラヴァーズ</t>
  </si>
  <si>
    <t>1C2P</t>
  </si>
  <si>
    <t>8月23日(月)</t>
  </si>
  <si>
    <t>hv034</t>
  </si>
  <si>
    <t>雑誌 TOTAL</t>
  </si>
  <si>
    <t>●DVD 広告</t>
  </si>
  <si>
    <t>vm069</t>
  </si>
  <si>
    <t>三和出版</t>
  </si>
  <si>
    <t>DVDパス_空電説明</t>
  </si>
  <si>
    <t>MEN'S DVD SEXY</t>
  </si>
  <si>
    <t>DVD貼付け面4C1/3P</t>
  </si>
  <si>
    <t>8月30日(月)</t>
  </si>
  <si>
    <t>vm070</t>
  </si>
  <si>
    <t>DVD TOTAL</t>
  </si>
  <si>
    <t>●リスティング 広告</t>
  </si>
  <si>
    <t>UA</t>
  </si>
  <si>
    <t>ydi</t>
  </si>
  <si>
    <t>YDN（インフィード）</t>
  </si>
  <si>
    <t>8/1～8/31</t>
  </si>
  <si>
    <t>ydt</t>
  </si>
  <si>
    <t>YDN（ターゲティング）</t>
  </si>
  <si>
    <t>yds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</si>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</sst>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4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5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258" t="s">
        <v>1</v>
      </c>
      <c r="F3" s="259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328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333"/>
      <c r="S5" s="333"/>
      <c r="T5" s="333"/>
      <c r="U5" s="333"/>
      <c r="V5" s="10"/>
      <c r="W5" s="59"/>
      <c r="X5" s="142"/>
    </row>
    <row r="6" spans="1:24">
      <c r="A6" s="78"/>
      <c r="B6" s="84" t="s">
        <v>23</v>
      </c>
      <c r="C6" s="84">
        <v>4</v>
      </c>
      <c r="D6" s="329">
        <v>138000</v>
      </c>
      <c r="E6" s="79">
        <v>325</v>
      </c>
      <c r="F6" s="79">
        <v>153</v>
      </c>
      <c r="G6" s="79">
        <v>423</v>
      </c>
      <c r="H6" s="89">
        <v>91</v>
      </c>
      <c r="I6" s="90">
        <v>1</v>
      </c>
      <c r="J6" s="143">
        <f>H6+I6</f>
        <v>92</v>
      </c>
      <c r="K6" s="80">
        <f>IFERROR(J6/G6,"-")</f>
        <v>0.21749408983452</v>
      </c>
      <c r="L6" s="79">
        <v>6</v>
      </c>
      <c r="M6" s="79">
        <v>13</v>
      </c>
      <c r="N6" s="80">
        <f>IFERROR(L6/J6,"-")</f>
        <v>0.065217391304348</v>
      </c>
      <c r="O6" s="81">
        <f>IFERROR(D6/J6,"-")</f>
        <v>1500</v>
      </c>
      <c r="P6" s="82">
        <v>10</v>
      </c>
      <c r="Q6" s="80">
        <f>IFERROR(P6/J6,"-")</f>
        <v>0.10869565217391</v>
      </c>
      <c r="R6" s="334">
        <v>1035000</v>
      </c>
      <c r="S6" s="335">
        <f>IFERROR(R6/J6,"-")</f>
        <v>11250</v>
      </c>
      <c r="T6" s="335">
        <f>IFERROR(R6/P6,"-")</f>
        <v>103500</v>
      </c>
      <c r="U6" s="329">
        <f>IFERROR(R6-D6,"-")</f>
        <v>897000</v>
      </c>
      <c r="V6" s="83">
        <f>R6/D6</f>
        <v>7.5</v>
      </c>
      <c r="W6" s="77"/>
      <c r="X6" s="142"/>
    </row>
    <row r="7" spans="1:24">
      <c r="A7" s="78"/>
      <c r="B7" s="84" t="s">
        <v>24</v>
      </c>
      <c r="C7" s="84">
        <v>2</v>
      </c>
      <c r="D7" s="329">
        <v>150000</v>
      </c>
      <c r="E7" s="79">
        <v>385</v>
      </c>
      <c r="F7" s="79">
        <v>185</v>
      </c>
      <c r="G7" s="79">
        <v>728</v>
      </c>
      <c r="H7" s="89">
        <v>129</v>
      </c>
      <c r="I7" s="90">
        <v>0</v>
      </c>
      <c r="J7" s="143">
        <f>H7+I7</f>
        <v>129</v>
      </c>
      <c r="K7" s="80">
        <f>IFERROR(J7/G7,"-")</f>
        <v>0.1771978021978</v>
      </c>
      <c r="L7" s="79">
        <v>5</v>
      </c>
      <c r="M7" s="79">
        <v>29</v>
      </c>
      <c r="N7" s="80">
        <f>IFERROR(L7/J7,"-")</f>
        <v>0.038759689922481</v>
      </c>
      <c r="O7" s="81">
        <f>IFERROR(D7/J7,"-")</f>
        <v>1162.7906976744</v>
      </c>
      <c r="P7" s="82">
        <v>7</v>
      </c>
      <c r="Q7" s="80">
        <f>IFERROR(P7/J7,"-")</f>
        <v>0.054263565891473</v>
      </c>
      <c r="R7" s="334">
        <v>696000</v>
      </c>
      <c r="S7" s="335">
        <f>IFERROR(R7/J7,"-")</f>
        <v>5395.3488372093</v>
      </c>
      <c r="T7" s="335">
        <f>IFERROR(R7/P7,"-")</f>
        <v>99428.571428571</v>
      </c>
      <c r="U7" s="329">
        <f>IFERROR(R7-D7,"-")</f>
        <v>546000</v>
      </c>
      <c r="V7" s="83">
        <f>R7/D7</f>
        <v>4.64</v>
      </c>
      <c r="W7" s="77"/>
      <c r="X7" s="142"/>
    </row>
    <row r="8" spans="1:24">
      <c r="A8" s="78"/>
      <c r="B8" s="84" t="s">
        <v>25</v>
      </c>
      <c r="C8" s="84">
        <v>3</v>
      </c>
      <c r="D8" s="329">
        <v>15965031</v>
      </c>
      <c r="E8" s="79">
        <v>11697</v>
      </c>
      <c r="F8" s="79">
        <v>0</v>
      </c>
      <c r="G8" s="79">
        <v>429211</v>
      </c>
      <c r="H8" s="89">
        <v>4884</v>
      </c>
      <c r="I8" s="90">
        <v>98</v>
      </c>
      <c r="J8" s="143">
        <f>H8+I8</f>
        <v>4982</v>
      </c>
      <c r="K8" s="80">
        <f>IFERROR(J8/G8,"-")</f>
        <v>0.01160734463935</v>
      </c>
      <c r="L8" s="79">
        <v>213</v>
      </c>
      <c r="M8" s="79">
        <v>1734</v>
      </c>
      <c r="N8" s="80">
        <f>IFERROR(L8/J8,"-")</f>
        <v>0.042753914090727</v>
      </c>
      <c r="O8" s="81">
        <f>IFERROR(D8/J8,"-")</f>
        <v>3204.5425531915</v>
      </c>
      <c r="P8" s="82">
        <v>541</v>
      </c>
      <c r="Q8" s="80">
        <f>IFERROR(P8/J8,"-")</f>
        <v>0.10859092733842</v>
      </c>
      <c r="R8" s="334">
        <v>25698100</v>
      </c>
      <c r="S8" s="335">
        <f>IFERROR(R8/J8,"-")</f>
        <v>5158.1894821357</v>
      </c>
      <c r="T8" s="335">
        <f>IFERROR(R8/P8,"-")</f>
        <v>47501.109057301</v>
      </c>
      <c r="U8" s="329">
        <f>IFERROR(R8-D8,"-")</f>
        <v>9733069</v>
      </c>
      <c r="V8" s="83">
        <f>R8/D8</f>
        <v>1.6096492390149</v>
      </c>
      <c r="W8" s="77"/>
      <c r="X8" s="142"/>
    </row>
    <row r="9" spans="1:24">
      <c r="A9" s="30"/>
      <c r="B9" s="85"/>
      <c r="C9" s="85"/>
      <c r="D9" s="330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336"/>
      <c r="S9" s="336"/>
      <c r="T9" s="336"/>
      <c r="U9" s="336"/>
      <c r="V9" s="33"/>
      <c r="W9" s="59"/>
      <c r="X9" s="142"/>
    </row>
    <row r="10" spans="1:24">
      <c r="A10" s="30"/>
      <c r="B10" s="37"/>
      <c r="C10" s="37"/>
      <c r="D10" s="331"/>
      <c r="E10" s="34"/>
      <c r="F10" s="34"/>
      <c r="G10" s="31"/>
      <c r="H10" s="31"/>
      <c r="I10" s="31"/>
      <c r="J10" s="31"/>
      <c r="K10" s="33"/>
      <c r="L10" s="33"/>
      <c r="M10" s="31"/>
      <c r="N10" s="33"/>
      <c r="O10" s="25"/>
      <c r="P10" s="25"/>
      <c r="Q10" s="25"/>
      <c r="R10" s="336"/>
      <c r="S10" s="336"/>
      <c r="T10" s="336"/>
      <c r="U10" s="336"/>
      <c r="V10" s="33"/>
      <c r="W10" s="59"/>
      <c r="X10" s="142"/>
    </row>
    <row r="11" spans="1:24">
      <c r="A11" s="19"/>
      <c r="B11" s="41"/>
      <c r="C11" s="41"/>
      <c r="D11" s="332">
        <f>SUM(D6:D9)</f>
        <v>16253031</v>
      </c>
      <c r="E11" s="41">
        <f>SUM(E6:E9)</f>
        <v>12407</v>
      </c>
      <c r="F11" s="41">
        <f>SUM(F6:F9)</f>
        <v>338</v>
      </c>
      <c r="G11" s="41">
        <f>SUM(G6:G9)</f>
        <v>430362</v>
      </c>
      <c r="H11" s="41">
        <f>SUM(H6:H9)</f>
        <v>5104</v>
      </c>
      <c r="I11" s="41">
        <f>SUM(I6:I9)</f>
        <v>99</v>
      </c>
      <c r="J11" s="41">
        <f>SUM(J6:J9)</f>
        <v>5203</v>
      </c>
      <c r="K11" s="42">
        <f>IFERROR(J11/G11,"-")</f>
        <v>0.01208982205678</v>
      </c>
      <c r="L11" s="76">
        <f>SUM(L6:L9)</f>
        <v>224</v>
      </c>
      <c r="M11" s="76">
        <f>SUM(M6:M9)</f>
        <v>1776</v>
      </c>
      <c r="N11" s="42">
        <f>IFERROR(L11/J11,"-")</f>
        <v>0.043052085335383</v>
      </c>
      <c r="O11" s="43">
        <f>IFERROR(D11/J11,"-")</f>
        <v>3123.7807034403</v>
      </c>
      <c r="P11" s="44">
        <f>SUM(P6:P9)</f>
        <v>558</v>
      </c>
      <c r="Q11" s="42">
        <f>IFERROR(P11/J11,"-")</f>
        <v>0.10724581971939</v>
      </c>
      <c r="R11" s="332">
        <f>SUM(R6:R9)</f>
        <v>27429100</v>
      </c>
      <c r="S11" s="332">
        <f>IFERROR(R11/J11,"-")</f>
        <v>5271.7855083606</v>
      </c>
      <c r="T11" s="332">
        <f>IFERROR(P11/P11,"-")</f>
        <v>1</v>
      </c>
      <c r="U11" s="332">
        <f>SUM(U6:U9)</f>
        <v>11176069</v>
      </c>
      <c r="V11" s="45">
        <f>IFERROR(R11/D11,"-")</f>
        <v>1.6876298334754</v>
      </c>
      <c r="W11" s="58"/>
      <c r="X11" s="142"/>
    </row>
    <row r="12" spans="1:24">
      <c r="X12" s="142"/>
    </row>
    <row r="13" spans="1:24">
      <c r="X13" s="142"/>
    </row>
    <row r="14" spans="1:24">
      <c r="X14" s="142"/>
    </row>
    <row r="15" spans="1:24">
      <c r="X15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26</v>
      </c>
      <c r="B2" s="27" t="s">
        <v>27</v>
      </c>
      <c r="C2" s="1"/>
      <c r="G2" s="74"/>
      <c r="H2" s="74"/>
      <c r="I2" s="74"/>
      <c r="J2" s="75"/>
      <c r="K2" s="75"/>
      <c r="L2" s="75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69" t="s">
        <v>30</v>
      </c>
      <c r="AE2" s="269"/>
      <c r="AF2" s="269"/>
      <c r="AG2" s="269"/>
      <c r="AH2" s="269"/>
      <c r="AI2" s="269"/>
      <c r="AJ2" s="269"/>
      <c r="AK2" s="269"/>
      <c r="AL2" s="269"/>
      <c r="AM2" s="269"/>
      <c r="AN2" s="269"/>
      <c r="AO2" s="269"/>
      <c r="AP2" s="269"/>
      <c r="AQ2" s="269"/>
      <c r="AR2" s="269"/>
      <c r="AS2" s="269"/>
      <c r="AT2" s="269"/>
      <c r="AU2" s="269"/>
      <c r="AV2" s="269"/>
      <c r="AW2" s="269"/>
      <c r="AX2" s="269"/>
      <c r="AY2" s="269"/>
      <c r="AZ2" s="269"/>
      <c r="BA2" s="269"/>
      <c r="BB2" s="269"/>
      <c r="BC2" s="269"/>
      <c r="BD2" s="269"/>
      <c r="BE2" s="269"/>
      <c r="BF2" s="269"/>
      <c r="BG2" s="269"/>
      <c r="BH2" s="269"/>
      <c r="BI2" s="269"/>
      <c r="BJ2" s="269"/>
      <c r="BK2" s="269"/>
      <c r="BL2" s="269"/>
      <c r="BM2" s="269"/>
      <c r="BN2" s="269"/>
      <c r="BO2" s="269"/>
      <c r="BP2" s="269"/>
      <c r="BQ2" s="269"/>
      <c r="BR2" s="269"/>
      <c r="BS2" s="269"/>
      <c r="BT2" s="269"/>
      <c r="BU2" s="269"/>
      <c r="BV2" s="269"/>
      <c r="BW2" s="269"/>
      <c r="BX2" s="269"/>
      <c r="BY2" s="269"/>
      <c r="BZ2" s="269"/>
      <c r="CA2" s="269"/>
      <c r="CB2" s="269"/>
      <c r="CC2" s="269"/>
      <c r="CD2" s="269"/>
      <c r="CE2" s="269"/>
      <c r="CF2" s="269"/>
      <c r="CG2" s="269"/>
      <c r="CH2" s="269"/>
      <c r="CI2" s="269"/>
      <c r="CJ2" s="269"/>
      <c r="CK2" s="269"/>
      <c r="CL2" s="269"/>
      <c r="CM2" s="269"/>
      <c r="CN2" s="269"/>
      <c r="CO2" s="270" t="s">
        <v>31</v>
      </c>
      <c r="CP2" s="272" t="s">
        <v>32</v>
      </c>
      <c r="CQ2" s="260" t="s">
        <v>33</v>
      </c>
      <c r="CR2" s="261"/>
      <c r="CS2" s="262"/>
    </row>
    <row r="3" spans="1:98" customHeight="1" ht="14.25">
      <c r="A3" s="11" t="s">
        <v>34</v>
      </c>
      <c r="B3" s="38"/>
      <c r="C3" s="18"/>
      <c r="D3" s="18"/>
      <c r="E3" s="18"/>
      <c r="F3" s="18"/>
      <c r="G3" s="71"/>
      <c r="H3" s="71"/>
      <c r="I3" s="1"/>
      <c r="J3" s="1"/>
      <c r="K3" s="258" t="s">
        <v>1</v>
      </c>
      <c r="L3" s="259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3" t="s">
        <v>35</v>
      </c>
      <c r="AE3" s="264"/>
      <c r="AF3" s="264"/>
      <c r="AG3" s="264"/>
      <c r="AH3" s="264"/>
      <c r="AI3" s="264"/>
      <c r="AJ3" s="264"/>
      <c r="AK3" s="264"/>
      <c r="AL3" s="264"/>
      <c r="AM3" s="275" t="s">
        <v>36</v>
      </c>
      <c r="AN3" s="276"/>
      <c r="AO3" s="276"/>
      <c r="AP3" s="276"/>
      <c r="AQ3" s="276"/>
      <c r="AR3" s="276"/>
      <c r="AS3" s="276"/>
      <c r="AT3" s="276"/>
      <c r="AU3" s="277"/>
      <c r="AV3" s="278" t="s">
        <v>37</v>
      </c>
      <c r="AW3" s="279"/>
      <c r="AX3" s="279"/>
      <c r="AY3" s="279"/>
      <c r="AZ3" s="279"/>
      <c r="BA3" s="279"/>
      <c r="BB3" s="279"/>
      <c r="BC3" s="279"/>
      <c r="BD3" s="280"/>
      <c r="BE3" s="281" t="s">
        <v>38</v>
      </c>
      <c r="BF3" s="282"/>
      <c r="BG3" s="282"/>
      <c r="BH3" s="282"/>
      <c r="BI3" s="282"/>
      <c r="BJ3" s="282"/>
      <c r="BK3" s="282"/>
      <c r="BL3" s="282"/>
      <c r="BM3" s="283"/>
      <c r="BN3" s="284" t="s">
        <v>39</v>
      </c>
      <c r="BO3" s="285"/>
      <c r="BP3" s="285"/>
      <c r="BQ3" s="285"/>
      <c r="BR3" s="285"/>
      <c r="BS3" s="285"/>
      <c r="BT3" s="285"/>
      <c r="BU3" s="285"/>
      <c r="BV3" s="286"/>
      <c r="BW3" s="287" t="s">
        <v>40</v>
      </c>
      <c r="BX3" s="288"/>
      <c r="BY3" s="288"/>
      <c r="BZ3" s="288"/>
      <c r="CA3" s="288"/>
      <c r="CB3" s="288"/>
      <c r="CC3" s="288"/>
      <c r="CD3" s="288"/>
      <c r="CE3" s="289"/>
      <c r="CF3" s="290" t="s">
        <v>41</v>
      </c>
      <c r="CG3" s="291"/>
      <c r="CH3" s="291"/>
      <c r="CI3" s="291"/>
      <c r="CJ3" s="291"/>
      <c r="CK3" s="291"/>
      <c r="CL3" s="291"/>
      <c r="CM3" s="291"/>
      <c r="CN3" s="292"/>
      <c r="CO3" s="270"/>
      <c r="CP3" s="273"/>
      <c r="CQ3" s="265" t="s">
        <v>42</v>
      </c>
      <c r="CR3" s="266"/>
      <c r="CS3" s="267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52</v>
      </c>
      <c r="AE4" s="46" t="s">
        <v>53</v>
      </c>
      <c r="AF4" s="46" t="s">
        <v>54</v>
      </c>
      <c r="AG4" s="46" t="s">
        <v>17</v>
      </c>
      <c r="AH4" s="46" t="s">
        <v>55</v>
      </c>
      <c r="AI4" s="46" t="s">
        <v>56</v>
      </c>
      <c r="AJ4" s="46" t="s">
        <v>57</v>
      </c>
      <c r="AK4" s="46" t="s">
        <v>58</v>
      </c>
      <c r="AL4" s="46" t="s">
        <v>59</v>
      </c>
      <c r="AM4" s="47" t="s">
        <v>52</v>
      </c>
      <c r="AN4" s="47" t="s">
        <v>53</v>
      </c>
      <c r="AO4" s="47" t="s">
        <v>54</v>
      </c>
      <c r="AP4" s="47" t="s">
        <v>17</v>
      </c>
      <c r="AQ4" s="47" t="s">
        <v>55</v>
      </c>
      <c r="AR4" s="47" t="s">
        <v>56</v>
      </c>
      <c r="AS4" s="47" t="s">
        <v>57</v>
      </c>
      <c r="AT4" s="47" t="s">
        <v>58</v>
      </c>
      <c r="AU4" s="47" t="s">
        <v>59</v>
      </c>
      <c r="AV4" s="48" t="s">
        <v>52</v>
      </c>
      <c r="AW4" s="48" t="s">
        <v>53</v>
      </c>
      <c r="AX4" s="48" t="s">
        <v>54</v>
      </c>
      <c r="AY4" s="48" t="s">
        <v>17</v>
      </c>
      <c r="AZ4" s="48" t="s">
        <v>55</v>
      </c>
      <c r="BA4" s="48" t="s">
        <v>56</v>
      </c>
      <c r="BB4" s="48" t="s">
        <v>57</v>
      </c>
      <c r="BC4" s="48" t="s">
        <v>58</v>
      </c>
      <c r="BD4" s="48" t="s">
        <v>59</v>
      </c>
      <c r="BE4" s="49" t="s">
        <v>52</v>
      </c>
      <c r="BF4" s="49" t="s">
        <v>53</v>
      </c>
      <c r="BG4" s="49" t="s">
        <v>54</v>
      </c>
      <c r="BH4" s="49" t="s">
        <v>17</v>
      </c>
      <c r="BI4" s="49" t="s">
        <v>55</v>
      </c>
      <c r="BJ4" s="49" t="s">
        <v>56</v>
      </c>
      <c r="BK4" s="49" t="s">
        <v>57</v>
      </c>
      <c r="BL4" s="49" t="s">
        <v>58</v>
      </c>
      <c r="BM4" s="49" t="s">
        <v>59</v>
      </c>
      <c r="BN4" s="116" t="s">
        <v>52</v>
      </c>
      <c r="BO4" s="116" t="s">
        <v>53</v>
      </c>
      <c r="BP4" s="116" t="s">
        <v>54</v>
      </c>
      <c r="BQ4" s="116" t="s">
        <v>17</v>
      </c>
      <c r="BR4" s="116" t="s">
        <v>55</v>
      </c>
      <c r="BS4" s="116" t="s">
        <v>56</v>
      </c>
      <c r="BT4" s="116" t="s">
        <v>57</v>
      </c>
      <c r="BU4" s="116" t="s">
        <v>58</v>
      </c>
      <c r="BV4" s="116" t="s">
        <v>59</v>
      </c>
      <c r="BW4" s="50" t="s">
        <v>52</v>
      </c>
      <c r="BX4" s="50" t="s">
        <v>53</v>
      </c>
      <c r="BY4" s="50" t="s">
        <v>54</v>
      </c>
      <c r="BZ4" s="50" t="s">
        <v>17</v>
      </c>
      <c r="CA4" s="50" t="s">
        <v>55</v>
      </c>
      <c r="CB4" s="50" t="s">
        <v>56</v>
      </c>
      <c r="CC4" s="50" t="s">
        <v>57</v>
      </c>
      <c r="CD4" s="50" t="s">
        <v>58</v>
      </c>
      <c r="CE4" s="50" t="s">
        <v>59</v>
      </c>
      <c r="CF4" s="51" t="s">
        <v>52</v>
      </c>
      <c r="CG4" s="51" t="s">
        <v>53</v>
      </c>
      <c r="CH4" s="51" t="s">
        <v>54</v>
      </c>
      <c r="CI4" s="51" t="s">
        <v>17</v>
      </c>
      <c r="CJ4" s="51" t="s">
        <v>55</v>
      </c>
      <c r="CK4" s="51" t="s">
        <v>56</v>
      </c>
      <c r="CL4" s="51" t="s">
        <v>57</v>
      </c>
      <c r="CM4" s="51" t="s">
        <v>58</v>
      </c>
      <c r="CN4" s="51" t="s">
        <v>59</v>
      </c>
      <c r="CO4" s="271"/>
      <c r="CP4" s="274"/>
      <c r="CQ4" s="52" t="s">
        <v>60</v>
      </c>
      <c r="CR4" s="52" t="s">
        <v>61</v>
      </c>
      <c r="CS4" s="268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8"/>
      <c r="K5" s="29"/>
      <c r="L5" s="4"/>
      <c r="M5" s="4"/>
      <c r="N5" s="8"/>
      <c r="O5" s="8"/>
      <c r="P5" s="8"/>
      <c r="Q5" s="9"/>
      <c r="R5" s="9"/>
      <c r="S5" s="8"/>
      <c r="T5" s="9"/>
      <c r="U5" s="333"/>
      <c r="V5" s="2"/>
      <c r="W5" s="2"/>
      <c r="X5" s="333"/>
      <c r="Y5" s="333"/>
      <c r="Z5" s="333"/>
      <c r="AA5" s="333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11.144444444444</v>
      </c>
      <c r="B6" s="346" t="s">
        <v>62</v>
      </c>
      <c r="C6" s="346" t="s">
        <v>63</v>
      </c>
      <c r="D6" s="346" t="s">
        <v>64</v>
      </c>
      <c r="E6" s="346"/>
      <c r="F6" s="346" t="s">
        <v>65</v>
      </c>
      <c r="G6" s="88" t="s">
        <v>66</v>
      </c>
      <c r="H6" s="88" t="s">
        <v>67</v>
      </c>
      <c r="I6" s="88" t="s">
        <v>68</v>
      </c>
      <c r="J6" s="329">
        <v>90000</v>
      </c>
      <c r="K6" s="79">
        <v>66</v>
      </c>
      <c r="L6" s="79">
        <v>0</v>
      </c>
      <c r="M6" s="79">
        <v>219</v>
      </c>
      <c r="N6" s="89">
        <v>24</v>
      </c>
      <c r="O6" s="90">
        <v>1</v>
      </c>
      <c r="P6" s="91">
        <f>N6+O6</f>
        <v>25</v>
      </c>
      <c r="Q6" s="80">
        <f>IFERROR(P6/M6,"-")</f>
        <v>0.11415525114155</v>
      </c>
      <c r="R6" s="79">
        <v>0</v>
      </c>
      <c r="S6" s="79">
        <v>5</v>
      </c>
      <c r="T6" s="80">
        <f>IFERROR(R6/(P6),"-")</f>
        <v>0</v>
      </c>
      <c r="U6" s="335">
        <f>IFERROR(J6/SUM(N6:O7),"-")</f>
        <v>1232.8767123288</v>
      </c>
      <c r="V6" s="82">
        <v>1</v>
      </c>
      <c r="W6" s="80">
        <f>IF(P6=0,"-",V6/P6)</f>
        <v>0.04</v>
      </c>
      <c r="X6" s="334">
        <v>8000</v>
      </c>
      <c r="Y6" s="335">
        <f>IFERROR(X6/P6,"-")</f>
        <v>320</v>
      </c>
      <c r="Z6" s="335">
        <f>IFERROR(X6/V6,"-")</f>
        <v>8000</v>
      </c>
      <c r="AA6" s="329">
        <f>SUM(X6:X7)-SUM(J6:J7)</f>
        <v>913000</v>
      </c>
      <c r="AB6" s="83">
        <f>SUM(X6:X7)/SUM(J6:J7)</f>
        <v>11.144444444444</v>
      </c>
      <c r="AC6" s="77"/>
      <c r="AD6" s="92">
        <v>4</v>
      </c>
      <c r="AE6" s="93">
        <f>IF(P6=0,"",IF(AD6=0,"",(AD6/P6)))</f>
        <v>0.16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>
        <v>3</v>
      </c>
      <c r="AN6" s="99">
        <f>IF(P6=0,"",IF(AM6=0,"",(AM6/P6)))</f>
        <v>0.12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1</v>
      </c>
      <c r="AW6" s="105">
        <f>IF(P6=0,"",IF(AV6=0,"",(AV6/P6)))</f>
        <v>0.04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6</v>
      </c>
      <c r="BF6" s="111">
        <f>IF(P6=0,"",IF(BE6=0,"",(BE6/P6)))</f>
        <v>0.24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9</v>
      </c>
      <c r="BO6" s="118">
        <f>IF(P6=0,"",IF(BN6=0,"",(BN6/P6)))</f>
        <v>0.36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2</v>
      </c>
      <c r="BX6" s="125">
        <f>IF(P6=0,"",IF(BW6=0,"",(BW6/P6)))</f>
        <v>0.08</v>
      </c>
      <c r="BY6" s="126">
        <v>1</v>
      </c>
      <c r="BZ6" s="127">
        <f>IFERROR(BY6/BW6,"-")</f>
        <v>0.5</v>
      </c>
      <c r="CA6" s="128">
        <v>8000</v>
      </c>
      <c r="CB6" s="129">
        <f>IFERROR(CA6/BW6,"-")</f>
        <v>4000</v>
      </c>
      <c r="CC6" s="130"/>
      <c r="CD6" s="130">
        <v>1</v>
      </c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1</v>
      </c>
      <c r="CP6" s="139">
        <v>8000</v>
      </c>
      <c r="CQ6" s="139">
        <v>8000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6" t="s">
        <v>69</v>
      </c>
      <c r="C7" s="346"/>
      <c r="D7" s="346"/>
      <c r="E7" s="346"/>
      <c r="F7" s="346" t="s">
        <v>70</v>
      </c>
      <c r="G7" s="88"/>
      <c r="H7" s="88"/>
      <c r="I7" s="88"/>
      <c r="J7" s="329"/>
      <c r="K7" s="79">
        <v>203</v>
      </c>
      <c r="L7" s="79">
        <v>121</v>
      </c>
      <c r="M7" s="79">
        <v>111</v>
      </c>
      <c r="N7" s="89">
        <v>48</v>
      </c>
      <c r="O7" s="90">
        <v>0</v>
      </c>
      <c r="P7" s="91">
        <f>N7+O7</f>
        <v>48</v>
      </c>
      <c r="Q7" s="80">
        <f>IFERROR(P7/M7,"-")</f>
        <v>0.43243243243243</v>
      </c>
      <c r="R7" s="79">
        <v>5</v>
      </c>
      <c r="S7" s="79">
        <v>6</v>
      </c>
      <c r="T7" s="80">
        <f>IFERROR(R7/(P7),"-")</f>
        <v>0.10416666666667</v>
      </c>
      <c r="U7" s="335"/>
      <c r="V7" s="82">
        <v>8</v>
      </c>
      <c r="W7" s="80">
        <f>IF(P7=0,"-",V7/P7)</f>
        <v>0.16666666666667</v>
      </c>
      <c r="X7" s="334">
        <v>995000</v>
      </c>
      <c r="Y7" s="335">
        <f>IFERROR(X7/P7,"-")</f>
        <v>20729.166666667</v>
      </c>
      <c r="Z7" s="335">
        <f>IFERROR(X7/V7,"-")</f>
        <v>124375</v>
      </c>
      <c r="AA7" s="329"/>
      <c r="AB7" s="83"/>
      <c r="AC7" s="77"/>
      <c r="AD7" s="92">
        <v>2</v>
      </c>
      <c r="AE7" s="93">
        <f>IF(P7=0,"",IF(AD7=0,"",(AD7/P7)))</f>
        <v>0.041666666666667</v>
      </c>
      <c r="AF7" s="92"/>
      <c r="AG7" s="94">
        <f>IFERROR(AF7/AD7,"-")</f>
        <v>0</v>
      </c>
      <c r="AH7" s="95"/>
      <c r="AI7" s="96">
        <f>IFERROR(AH7/AD7,"-")</f>
        <v>0</v>
      </c>
      <c r="AJ7" s="97"/>
      <c r="AK7" s="97"/>
      <c r="AL7" s="97"/>
      <c r="AM7" s="98">
        <v>2</v>
      </c>
      <c r="AN7" s="99">
        <f>IF(P7=0,"",IF(AM7=0,"",(AM7/P7)))</f>
        <v>0.041666666666667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1</v>
      </c>
      <c r="AW7" s="105">
        <f>IF(P7=0,"",IF(AV7=0,"",(AV7/P7)))</f>
        <v>0.020833333333333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10</v>
      </c>
      <c r="BF7" s="111">
        <f>IF(P7=0,"",IF(BE7=0,"",(BE7/P7)))</f>
        <v>0.20833333333333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13</v>
      </c>
      <c r="BO7" s="118">
        <f>IF(P7=0,"",IF(BN7=0,"",(BN7/P7)))</f>
        <v>0.27083333333333</v>
      </c>
      <c r="BP7" s="119">
        <v>4</v>
      </c>
      <c r="BQ7" s="120">
        <f>IFERROR(BP7/BN7,"-")</f>
        <v>0.30769230769231</v>
      </c>
      <c r="BR7" s="121">
        <v>391000</v>
      </c>
      <c r="BS7" s="122">
        <f>IFERROR(BR7/BN7,"-")</f>
        <v>30076.923076923</v>
      </c>
      <c r="BT7" s="123">
        <v>1</v>
      </c>
      <c r="BU7" s="123">
        <v>1</v>
      </c>
      <c r="BV7" s="123">
        <v>2</v>
      </c>
      <c r="BW7" s="124">
        <v>16</v>
      </c>
      <c r="BX7" s="125">
        <f>IF(P7=0,"",IF(BW7=0,"",(BW7/P7)))</f>
        <v>0.33333333333333</v>
      </c>
      <c r="BY7" s="126">
        <v>5</v>
      </c>
      <c r="BZ7" s="127">
        <f>IFERROR(BY7/BW7,"-")</f>
        <v>0.3125</v>
      </c>
      <c r="CA7" s="128">
        <v>615000</v>
      </c>
      <c r="CB7" s="129">
        <f>IFERROR(CA7/BW7,"-")</f>
        <v>38437.5</v>
      </c>
      <c r="CC7" s="130"/>
      <c r="CD7" s="130">
        <v>1</v>
      </c>
      <c r="CE7" s="130">
        <v>4</v>
      </c>
      <c r="CF7" s="131">
        <v>4</v>
      </c>
      <c r="CG7" s="132">
        <f>IF(P7=0,"",IF(CF7=0,"",(CF7/P7)))</f>
        <v>0.083333333333333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8</v>
      </c>
      <c r="CP7" s="139">
        <v>995000</v>
      </c>
      <c r="CQ7" s="139">
        <v>475000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0.66666666666667</v>
      </c>
      <c r="B8" s="346" t="s">
        <v>71</v>
      </c>
      <c r="C8" s="346" t="s">
        <v>72</v>
      </c>
      <c r="D8" s="346" t="s">
        <v>73</v>
      </c>
      <c r="E8" s="346"/>
      <c r="F8" s="346" t="s">
        <v>65</v>
      </c>
      <c r="G8" s="88" t="s">
        <v>74</v>
      </c>
      <c r="H8" s="88" t="s">
        <v>75</v>
      </c>
      <c r="I8" s="88" t="s">
        <v>76</v>
      </c>
      <c r="J8" s="329">
        <v>48000</v>
      </c>
      <c r="K8" s="79">
        <v>15</v>
      </c>
      <c r="L8" s="79">
        <v>0</v>
      </c>
      <c r="M8" s="79">
        <v>50</v>
      </c>
      <c r="N8" s="89">
        <v>4</v>
      </c>
      <c r="O8" s="90">
        <v>0</v>
      </c>
      <c r="P8" s="91">
        <f>N8+O8</f>
        <v>4</v>
      </c>
      <c r="Q8" s="80">
        <f>IFERROR(P8/M8,"-")</f>
        <v>0.08</v>
      </c>
      <c r="R8" s="79">
        <v>0</v>
      </c>
      <c r="S8" s="79">
        <v>0</v>
      </c>
      <c r="T8" s="80">
        <f>IFERROR(R8/(P8),"-")</f>
        <v>0</v>
      </c>
      <c r="U8" s="335">
        <f>IFERROR(J8/SUM(N8:O9),"-")</f>
        <v>2526.3157894737</v>
      </c>
      <c r="V8" s="82">
        <v>0</v>
      </c>
      <c r="W8" s="80">
        <f>IF(P8=0,"-",V8/P8)</f>
        <v>0</v>
      </c>
      <c r="X8" s="334">
        <v>0</v>
      </c>
      <c r="Y8" s="335">
        <f>IFERROR(X8/P8,"-")</f>
        <v>0</v>
      </c>
      <c r="Z8" s="335" t="str">
        <f>IFERROR(X8/V8,"-")</f>
        <v>-</v>
      </c>
      <c r="AA8" s="329">
        <f>SUM(X8:X9)-SUM(J8:J9)</f>
        <v>-16000</v>
      </c>
      <c r="AB8" s="83">
        <f>SUM(X8:X9)/SUM(J8:J9)</f>
        <v>0.66666666666667</v>
      </c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>
        <v>2</v>
      </c>
      <c r="BF8" s="111">
        <f>IF(P8=0,"",IF(BE8=0,"",(BE8/P8)))</f>
        <v>0.5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1</v>
      </c>
      <c r="BO8" s="118">
        <f>IF(P8=0,"",IF(BN8=0,"",(BN8/P8)))</f>
        <v>0.25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>
        <v>1</v>
      </c>
      <c r="BX8" s="125">
        <f>IF(P8=0,"",IF(BW8=0,"",(BW8/P8)))</f>
        <v>0.25</v>
      </c>
      <c r="BY8" s="126"/>
      <c r="BZ8" s="127">
        <f>IFERROR(BY8/BW8,"-")</f>
        <v>0</v>
      </c>
      <c r="CA8" s="128"/>
      <c r="CB8" s="129">
        <f>IFERROR(CA8/BW8,"-")</f>
        <v>0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6" t="s">
        <v>77</v>
      </c>
      <c r="C9" s="346"/>
      <c r="D9" s="346"/>
      <c r="E9" s="346"/>
      <c r="F9" s="346" t="s">
        <v>70</v>
      </c>
      <c r="G9" s="88"/>
      <c r="H9" s="88"/>
      <c r="I9" s="88"/>
      <c r="J9" s="329"/>
      <c r="K9" s="79">
        <v>41</v>
      </c>
      <c r="L9" s="79">
        <v>32</v>
      </c>
      <c r="M9" s="79">
        <v>43</v>
      </c>
      <c r="N9" s="89">
        <v>15</v>
      </c>
      <c r="O9" s="90">
        <v>0</v>
      </c>
      <c r="P9" s="91">
        <f>N9+O9</f>
        <v>15</v>
      </c>
      <c r="Q9" s="80">
        <f>IFERROR(P9/M9,"-")</f>
        <v>0.34883720930233</v>
      </c>
      <c r="R9" s="79">
        <v>1</v>
      </c>
      <c r="S9" s="79">
        <v>2</v>
      </c>
      <c r="T9" s="80">
        <f>IFERROR(R9/(P9),"-")</f>
        <v>0.066666666666667</v>
      </c>
      <c r="U9" s="335"/>
      <c r="V9" s="82">
        <v>1</v>
      </c>
      <c r="W9" s="80">
        <f>IF(P9=0,"-",V9/P9)</f>
        <v>0.066666666666667</v>
      </c>
      <c r="X9" s="334">
        <v>32000</v>
      </c>
      <c r="Y9" s="335">
        <f>IFERROR(X9/P9,"-")</f>
        <v>2133.3333333333</v>
      </c>
      <c r="Z9" s="335">
        <f>IFERROR(X9/V9,"-")</f>
        <v>32000</v>
      </c>
      <c r="AA9" s="329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>
        <v>1</v>
      </c>
      <c r="AN9" s="99">
        <f>IF(P9=0,"",IF(AM9=0,"",(AM9/P9)))</f>
        <v>0.066666666666667</v>
      </c>
      <c r="AO9" s="98"/>
      <c r="AP9" s="100">
        <f>IFERROR(AO9/AM9,"-")</f>
        <v>0</v>
      </c>
      <c r="AQ9" s="101"/>
      <c r="AR9" s="102">
        <f>IFERROR(AQ9/AM9,"-")</f>
        <v>0</v>
      </c>
      <c r="AS9" s="103"/>
      <c r="AT9" s="103"/>
      <c r="AU9" s="103"/>
      <c r="AV9" s="104">
        <v>1</v>
      </c>
      <c r="AW9" s="105">
        <f>IF(P9=0,"",IF(AV9=0,"",(AV9/P9)))</f>
        <v>0.066666666666667</v>
      </c>
      <c r="AX9" s="104"/>
      <c r="AY9" s="106">
        <f>IFERROR(AX9/AV9,"-")</f>
        <v>0</v>
      </c>
      <c r="AZ9" s="107"/>
      <c r="BA9" s="108">
        <f>IFERROR(AZ9/AV9,"-")</f>
        <v>0</v>
      </c>
      <c r="BB9" s="109"/>
      <c r="BC9" s="109"/>
      <c r="BD9" s="109"/>
      <c r="BE9" s="110">
        <v>2</v>
      </c>
      <c r="BF9" s="111">
        <f>IF(P9=0,"",IF(BE9=0,"",(BE9/P9)))</f>
        <v>0.13333333333333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6</v>
      </c>
      <c r="BO9" s="118">
        <f>IF(P9=0,"",IF(BN9=0,"",(BN9/P9)))</f>
        <v>0.4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>
        <v>5</v>
      </c>
      <c r="BX9" s="125">
        <f>IF(P9=0,"",IF(BW9=0,"",(BW9/P9)))</f>
        <v>0.33333333333333</v>
      </c>
      <c r="BY9" s="126">
        <v>1</v>
      </c>
      <c r="BZ9" s="127">
        <f>IFERROR(BY9/BW9,"-")</f>
        <v>0.2</v>
      </c>
      <c r="CA9" s="128">
        <v>32000</v>
      </c>
      <c r="CB9" s="129">
        <f>IFERROR(CA9/BW9,"-")</f>
        <v>6400</v>
      </c>
      <c r="CC9" s="130"/>
      <c r="CD9" s="130"/>
      <c r="CE9" s="130">
        <v>1</v>
      </c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1</v>
      </c>
      <c r="CP9" s="139">
        <v>32000</v>
      </c>
      <c r="CQ9" s="139">
        <v>32000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30"/>
      <c r="B10" s="85"/>
      <c r="C10" s="86"/>
      <c r="D10" s="86"/>
      <c r="E10" s="86"/>
      <c r="F10" s="87"/>
      <c r="G10" s="88"/>
      <c r="H10" s="88"/>
      <c r="I10" s="88"/>
      <c r="J10" s="330"/>
      <c r="K10" s="34"/>
      <c r="L10" s="34"/>
      <c r="M10" s="31"/>
      <c r="N10" s="23"/>
      <c r="O10" s="23"/>
      <c r="P10" s="23"/>
      <c r="Q10" s="32"/>
      <c r="R10" s="32"/>
      <c r="S10" s="23"/>
      <c r="T10" s="32"/>
      <c r="U10" s="336"/>
      <c r="V10" s="25"/>
      <c r="W10" s="25"/>
      <c r="X10" s="336"/>
      <c r="Y10" s="336"/>
      <c r="Z10" s="336"/>
      <c r="AA10" s="336"/>
      <c r="AB10" s="33"/>
      <c r="AC10" s="57"/>
      <c r="AD10" s="61"/>
      <c r="AE10" s="62"/>
      <c r="AF10" s="61"/>
      <c r="AG10" s="65"/>
      <c r="AH10" s="66"/>
      <c r="AI10" s="67"/>
      <c r="AJ10" s="68"/>
      <c r="AK10" s="68"/>
      <c r="AL10" s="68"/>
      <c r="AM10" s="61"/>
      <c r="AN10" s="62"/>
      <c r="AO10" s="61"/>
      <c r="AP10" s="65"/>
      <c r="AQ10" s="66"/>
      <c r="AR10" s="67"/>
      <c r="AS10" s="68"/>
      <c r="AT10" s="68"/>
      <c r="AU10" s="68"/>
      <c r="AV10" s="61"/>
      <c r="AW10" s="62"/>
      <c r="AX10" s="61"/>
      <c r="AY10" s="65"/>
      <c r="AZ10" s="66"/>
      <c r="BA10" s="67"/>
      <c r="BB10" s="68"/>
      <c r="BC10" s="68"/>
      <c r="BD10" s="68"/>
      <c r="BE10" s="61"/>
      <c r="BF10" s="62"/>
      <c r="BG10" s="61"/>
      <c r="BH10" s="65"/>
      <c r="BI10" s="66"/>
      <c r="BJ10" s="67"/>
      <c r="BK10" s="68"/>
      <c r="BL10" s="68"/>
      <c r="BM10" s="68"/>
      <c r="BN10" s="63"/>
      <c r="BO10" s="64"/>
      <c r="BP10" s="61"/>
      <c r="BQ10" s="65"/>
      <c r="BR10" s="66"/>
      <c r="BS10" s="67"/>
      <c r="BT10" s="68"/>
      <c r="BU10" s="68"/>
      <c r="BV10" s="68"/>
      <c r="BW10" s="63"/>
      <c r="BX10" s="64"/>
      <c r="BY10" s="61"/>
      <c r="BZ10" s="65"/>
      <c r="CA10" s="66"/>
      <c r="CB10" s="67"/>
      <c r="CC10" s="68"/>
      <c r="CD10" s="68"/>
      <c r="CE10" s="68"/>
      <c r="CF10" s="63"/>
      <c r="CG10" s="64"/>
      <c r="CH10" s="61"/>
      <c r="CI10" s="65"/>
      <c r="CJ10" s="66"/>
      <c r="CK10" s="67"/>
      <c r="CL10" s="68"/>
      <c r="CM10" s="68"/>
      <c r="CN10" s="68"/>
      <c r="CO10" s="69"/>
      <c r="CP10" s="66"/>
      <c r="CQ10" s="66"/>
      <c r="CR10" s="66"/>
      <c r="CS10" s="70"/>
    </row>
    <row r="11" spans="1:98">
      <c r="A11" s="30"/>
      <c r="B11" s="37"/>
      <c r="C11" s="21"/>
      <c r="D11" s="21"/>
      <c r="E11" s="21"/>
      <c r="F11" s="22"/>
      <c r="G11" s="36"/>
      <c r="H11" s="36"/>
      <c r="I11" s="73"/>
      <c r="J11" s="331"/>
      <c r="K11" s="34"/>
      <c r="L11" s="34"/>
      <c r="M11" s="31"/>
      <c r="N11" s="23"/>
      <c r="O11" s="23"/>
      <c r="P11" s="23"/>
      <c r="Q11" s="32"/>
      <c r="R11" s="32"/>
      <c r="S11" s="23"/>
      <c r="T11" s="32"/>
      <c r="U11" s="336"/>
      <c r="V11" s="25"/>
      <c r="W11" s="25"/>
      <c r="X11" s="336"/>
      <c r="Y11" s="336"/>
      <c r="Z11" s="336"/>
      <c r="AA11" s="336"/>
      <c r="AB11" s="33"/>
      <c r="AC11" s="59"/>
      <c r="AD11" s="61"/>
      <c r="AE11" s="62"/>
      <c r="AF11" s="61"/>
      <c r="AG11" s="65"/>
      <c r="AH11" s="66"/>
      <c r="AI11" s="67"/>
      <c r="AJ11" s="68"/>
      <c r="AK11" s="68"/>
      <c r="AL11" s="68"/>
      <c r="AM11" s="61"/>
      <c r="AN11" s="62"/>
      <c r="AO11" s="61"/>
      <c r="AP11" s="65"/>
      <c r="AQ11" s="66"/>
      <c r="AR11" s="67"/>
      <c r="AS11" s="68"/>
      <c r="AT11" s="68"/>
      <c r="AU11" s="68"/>
      <c r="AV11" s="61"/>
      <c r="AW11" s="62"/>
      <c r="AX11" s="61"/>
      <c r="AY11" s="65"/>
      <c r="AZ11" s="66"/>
      <c r="BA11" s="67"/>
      <c r="BB11" s="68"/>
      <c r="BC11" s="68"/>
      <c r="BD11" s="68"/>
      <c r="BE11" s="61"/>
      <c r="BF11" s="62"/>
      <c r="BG11" s="61"/>
      <c r="BH11" s="65"/>
      <c r="BI11" s="66"/>
      <c r="BJ11" s="67"/>
      <c r="BK11" s="68"/>
      <c r="BL11" s="68"/>
      <c r="BM11" s="68"/>
      <c r="BN11" s="63"/>
      <c r="BO11" s="64"/>
      <c r="BP11" s="61"/>
      <c r="BQ11" s="65"/>
      <c r="BR11" s="66"/>
      <c r="BS11" s="67"/>
      <c r="BT11" s="68"/>
      <c r="BU11" s="68"/>
      <c r="BV11" s="68"/>
      <c r="BW11" s="63"/>
      <c r="BX11" s="64"/>
      <c r="BY11" s="61"/>
      <c r="BZ11" s="65"/>
      <c r="CA11" s="66"/>
      <c r="CB11" s="67"/>
      <c r="CC11" s="68"/>
      <c r="CD11" s="68"/>
      <c r="CE11" s="68"/>
      <c r="CF11" s="63"/>
      <c r="CG11" s="64"/>
      <c r="CH11" s="61"/>
      <c r="CI11" s="65"/>
      <c r="CJ11" s="66"/>
      <c r="CK11" s="67"/>
      <c r="CL11" s="68"/>
      <c r="CM11" s="68"/>
      <c r="CN11" s="68"/>
      <c r="CO11" s="69"/>
      <c r="CP11" s="66"/>
      <c r="CQ11" s="66"/>
      <c r="CR11" s="66"/>
      <c r="CS11" s="70"/>
    </row>
    <row r="12" spans="1:98">
      <c r="A12" s="19">
        <f>AB12</f>
        <v>7.5</v>
      </c>
      <c r="B12" s="39"/>
      <c r="C12" s="39"/>
      <c r="D12" s="39"/>
      <c r="E12" s="39"/>
      <c r="F12" s="39"/>
      <c r="G12" s="40" t="s">
        <v>78</v>
      </c>
      <c r="H12" s="40"/>
      <c r="I12" s="40"/>
      <c r="J12" s="332">
        <f>SUM(J6:J11)</f>
        <v>138000</v>
      </c>
      <c r="K12" s="41">
        <f>SUM(K6:K11)</f>
        <v>325</v>
      </c>
      <c r="L12" s="41">
        <f>SUM(L6:L11)</f>
        <v>153</v>
      </c>
      <c r="M12" s="41">
        <f>SUM(M6:M11)</f>
        <v>423</v>
      </c>
      <c r="N12" s="41">
        <f>SUM(N6:N11)</f>
        <v>91</v>
      </c>
      <c r="O12" s="41">
        <f>SUM(O6:O11)</f>
        <v>1</v>
      </c>
      <c r="P12" s="41">
        <f>SUM(P6:P11)</f>
        <v>92</v>
      </c>
      <c r="Q12" s="42">
        <f>IFERROR(P12/M12,"-")</f>
        <v>0.21749408983452</v>
      </c>
      <c r="R12" s="76">
        <f>SUM(R6:R11)</f>
        <v>6</v>
      </c>
      <c r="S12" s="76">
        <f>SUM(S6:S11)</f>
        <v>13</v>
      </c>
      <c r="T12" s="42">
        <f>IFERROR(R12/P12,"-")</f>
        <v>0.065217391304348</v>
      </c>
      <c r="U12" s="337">
        <f>IFERROR(J12/P12,"-")</f>
        <v>1500</v>
      </c>
      <c r="V12" s="44">
        <f>SUM(V6:V11)</f>
        <v>10</v>
      </c>
      <c r="W12" s="42">
        <f>IFERROR(V12/P12,"-")</f>
        <v>0.10869565217391</v>
      </c>
      <c r="X12" s="332">
        <f>SUM(X6:X11)</f>
        <v>1035000</v>
      </c>
      <c r="Y12" s="332">
        <f>IFERROR(X12/P12,"-")</f>
        <v>11250</v>
      </c>
      <c r="Z12" s="332">
        <f>IFERROR(X12/V12,"-")</f>
        <v>103500</v>
      </c>
      <c r="AA12" s="332">
        <f>X12-J12</f>
        <v>897000</v>
      </c>
      <c r="AB12" s="45">
        <f>X12/J12</f>
        <v>7.5</v>
      </c>
      <c r="AC12" s="58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26</v>
      </c>
      <c r="B2" s="27" t="s">
        <v>27</v>
      </c>
      <c r="C2" s="1"/>
      <c r="G2" s="74"/>
      <c r="H2" s="74"/>
      <c r="I2" s="74"/>
      <c r="J2" s="75"/>
      <c r="K2" s="75"/>
      <c r="L2" s="75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69" t="s">
        <v>30</v>
      </c>
      <c r="AE2" s="269"/>
      <c r="AF2" s="269"/>
      <c r="AG2" s="269"/>
      <c r="AH2" s="269"/>
      <c r="AI2" s="269"/>
      <c r="AJ2" s="269"/>
      <c r="AK2" s="269"/>
      <c r="AL2" s="269"/>
      <c r="AM2" s="269"/>
      <c r="AN2" s="269"/>
      <c r="AO2" s="269"/>
      <c r="AP2" s="269"/>
      <c r="AQ2" s="269"/>
      <c r="AR2" s="269"/>
      <c r="AS2" s="269"/>
      <c r="AT2" s="269"/>
      <c r="AU2" s="269"/>
      <c r="AV2" s="269"/>
      <c r="AW2" s="269"/>
      <c r="AX2" s="269"/>
      <c r="AY2" s="269"/>
      <c r="AZ2" s="269"/>
      <c r="BA2" s="269"/>
      <c r="BB2" s="269"/>
      <c r="BC2" s="269"/>
      <c r="BD2" s="269"/>
      <c r="BE2" s="269"/>
      <c r="BF2" s="269"/>
      <c r="BG2" s="269"/>
      <c r="BH2" s="269"/>
      <c r="BI2" s="269"/>
      <c r="BJ2" s="269"/>
      <c r="BK2" s="269"/>
      <c r="BL2" s="269"/>
      <c r="BM2" s="269"/>
      <c r="BN2" s="269"/>
      <c r="BO2" s="269"/>
      <c r="BP2" s="269"/>
      <c r="BQ2" s="269"/>
      <c r="BR2" s="269"/>
      <c r="BS2" s="269"/>
      <c r="BT2" s="269"/>
      <c r="BU2" s="269"/>
      <c r="BV2" s="269"/>
      <c r="BW2" s="269"/>
      <c r="BX2" s="269"/>
      <c r="BY2" s="269"/>
      <c r="BZ2" s="269"/>
      <c r="CA2" s="269"/>
      <c r="CB2" s="269"/>
      <c r="CC2" s="269"/>
      <c r="CD2" s="269"/>
      <c r="CE2" s="269"/>
      <c r="CF2" s="269"/>
      <c r="CG2" s="269"/>
      <c r="CH2" s="269"/>
      <c r="CI2" s="269"/>
      <c r="CJ2" s="269"/>
      <c r="CK2" s="269"/>
      <c r="CL2" s="269"/>
      <c r="CM2" s="269"/>
      <c r="CN2" s="269"/>
      <c r="CO2" s="270" t="s">
        <v>31</v>
      </c>
      <c r="CP2" s="272" t="s">
        <v>32</v>
      </c>
      <c r="CQ2" s="260" t="s">
        <v>33</v>
      </c>
      <c r="CR2" s="261"/>
      <c r="CS2" s="262"/>
    </row>
    <row r="3" spans="1:98" customHeight="1" ht="14.25">
      <c r="A3" s="11" t="s">
        <v>79</v>
      </c>
      <c r="B3" s="38"/>
      <c r="C3" s="18"/>
      <c r="D3" s="18"/>
      <c r="E3" s="18"/>
      <c r="F3" s="18"/>
      <c r="G3" s="71"/>
      <c r="H3" s="71"/>
      <c r="I3" s="1"/>
      <c r="J3" s="1"/>
      <c r="K3" s="258" t="s">
        <v>1</v>
      </c>
      <c r="L3" s="259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3" t="s">
        <v>35</v>
      </c>
      <c r="AE3" s="264"/>
      <c r="AF3" s="264"/>
      <c r="AG3" s="264"/>
      <c r="AH3" s="264"/>
      <c r="AI3" s="264"/>
      <c r="AJ3" s="264"/>
      <c r="AK3" s="264"/>
      <c r="AL3" s="264"/>
      <c r="AM3" s="275" t="s">
        <v>36</v>
      </c>
      <c r="AN3" s="276"/>
      <c r="AO3" s="276"/>
      <c r="AP3" s="276"/>
      <c r="AQ3" s="276"/>
      <c r="AR3" s="276"/>
      <c r="AS3" s="276"/>
      <c r="AT3" s="276"/>
      <c r="AU3" s="277"/>
      <c r="AV3" s="278" t="s">
        <v>37</v>
      </c>
      <c r="AW3" s="279"/>
      <c r="AX3" s="279"/>
      <c r="AY3" s="279"/>
      <c r="AZ3" s="279"/>
      <c r="BA3" s="279"/>
      <c r="BB3" s="279"/>
      <c r="BC3" s="279"/>
      <c r="BD3" s="280"/>
      <c r="BE3" s="281" t="s">
        <v>38</v>
      </c>
      <c r="BF3" s="282"/>
      <c r="BG3" s="282"/>
      <c r="BH3" s="282"/>
      <c r="BI3" s="282"/>
      <c r="BJ3" s="282"/>
      <c r="BK3" s="282"/>
      <c r="BL3" s="282"/>
      <c r="BM3" s="283"/>
      <c r="BN3" s="284" t="s">
        <v>39</v>
      </c>
      <c r="BO3" s="285"/>
      <c r="BP3" s="285"/>
      <c r="BQ3" s="285"/>
      <c r="BR3" s="285"/>
      <c r="BS3" s="285"/>
      <c r="BT3" s="285"/>
      <c r="BU3" s="285"/>
      <c r="BV3" s="286"/>
      <c r="BW3" s="287" t="s">
        <v>40</v>
      </c>
      <c r="BX3" s="288"/>
      <c r="BY3" s="288"/>
      <c r="BZ3" s="288"/>
      <c r="CA3" s="288"/>
      <c r="CB3" s="288"/>
      <c r="CC3" s="288"/>
      <c r="CD3" s="288"/>
      <c r="CE3" s="289"/>
      <c r="CF3" s="290" t="s">
        <v>41</v>
      </c>
      <c r="CG3" s="291"/>
      <c r="CH3" s="291"/>
      <c r="CI3" s="291"/>
      <c r="CJ3" s="291"/>
      <c r="CK3" s="291"/>
      <c r="CL3" s="291"/>
      <c r="CM3" s="291"/>
      <c r="CN3" s="292"/>
      <c r="CO3" s="270"/>
      <c r="CP3" s="273"/>
      <c r="CQ3" s="265" t="s">
        <v>42</v>
      </c>
      <c r="CR3" s="266"/>
      <c r="CS3" s="267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52</v>
      </c>
      <c r="AE4" s="46" t="s">
        <v>53</v>
      </c>
      <c r="AF4" s="46" t="s">
        <v>54</v>
      </c>
      <c r="AG4" s="46" t="s">
        <v>17</v>
      </c>
      <c r="AH4" s="46" t="s">
        <v>55</v>
      </c>
      <c r="AI4" s="46" t="s">
        <v>56</v>
      </c>
      <c r="AJ4" s="46" t="s">
        <v>57</v>
      </c>
      <c r="AK4" s="46" t="s">
        <v>58</v>
      </c>
      <c r="AL4" s="46" t="s">
        <v>59</v>
      </c>
      <c r="AM4" s="47" t="s">
        <v>52</v>
      </c>
      <c r="AN4" s="47" t="s">
        <v>53</v>
      </c>
      <c r="AO4" s="47" t="s">
        <v>54</v>
      </c>
      <c r="AP4" s="47" t="s">
        <v>17</v>
      </c>
      <c r="AQ4" s="47" t="s">
        <v>55</v>
      </c>
      <c r="AR4" s="47" t="s">
        <v>56</v>
      </c>
      <c r="AS4" s="47" t="s">
        <v>57</v>
      </c>
      <c r="AT4" s="47" t="s">
        <v>58</v>
      </c>
      <c r="AU4" s="47" t="s">
        <v>59</v>
      </c>
      <c r="AV4" s="48" t="s">
        <v>52</v>
      </c>
      <c r="AW4" s="48" t="s">
        <v>53</v>
      </c>
      <c r="AX4" s="48" t="s">
        <v>54</v>
      </c>
      <c r="AY4" s="48" t="s">
        <v>17</v>
      </c>
      <c r="AZ4" s="48" t="s">
        <v>55</v>
      </c>
      <c r="BA4" s="48" t="s">
        <v>56</v>
      </c>
      <c r="BB4" s="48" t="s">
        <v>57</v>
      </c>
      <c r="BC4" s="48" t="s">
        <v>58</v>
      </c>
      <c r="BD4" s="48" t="s">
        <v>59</v>
      </c>
      <c r="BE4" s="49" t="s">
        <v>52</v>
      </c>
      <c r="BF4" s="49" t="s">
        <v>53</v>
      </c>
      <c r="BG4" s="49" t="s">
        <v>54</v>
      </c>
      <c r="BH4" s="49" t="s">
        <v>17</v>
      </c>
      <c r="BI4" s="49" t="s">
        <v>55</v>
      </c>
      <c r="BJ4" s="49" t="s">
        <v>56</v>
      </c>
      <c r="BK4" s="49" t="s">
        <v>57</v>
      </c>
      <c r="BL4" s="49" t="s">
        <v>58</v>
      </c>
      <c r="BM4" s="49" t="s">
        <v>59</v>
      </c>
      <c r="BN4" s="116" t="s">
        <v>52</v>
      </c>
      <c r="BO4" s="116" t="s">
        <v>53</v>
      </c>
      <c r="BP4" s="116" t="s">
        <v>54</v>
      </c>
      <c r="BQ4" s="116" t="s">
        <v>17</v>
      </c>
      <c r="BR4" s="116" t="s">
        <v>55</v>
      </c>
      <c r="BS4" s="116" t="s">
        <v>56</v>
      </c>
      <c r="BT4" s="116" t="s">
        <v>57</v>
      </c>
      <c r="BU4" s="116" t="s">
        <v>58</v>
      </c>
      <c r="BV4" s="116" t="s">
        <v>59</v>
      </c>
      <c r="BW4" s="50" t="s">
        <v>52</v>
      </c>
      <c r="BX4" s="50" t="s">
        <v>53</v>
      </c>
      <c r="BY4" s="50" t="s">
        <v>54</v>
      </c>
      <c r="BZ4" s="50" t="s">
        <v>17</v>
      </c>
      <c r="CA4" s="50" t="s">
        <v>55</v>
      </c>
      <c r="CB4" s="50" t="s">
        <v>56</v>
      </c>
      <c r="CC4" s="50" t="s">
        <v>57</v>
      </c>
      <c r="CD4" s="50" t="s">
        <v>58</v>
      </c>
      <c r="CE4" s="50" t="s">
        <v>59</v>
      </c>
      <c r="CF4" s="51" t="s">
        <v>52</v>
      </c>
      <c r="CG4" s="51" t="s">
        <v>53</v>
      </c>
      <c r="CH4" s="51" t="s">
        <v>54</v>
      </c>
      <c r="CI4" s="51" t="s">
        <v>17</v>
      </c>
      <c r="CJ4" s="51" t="s">
        <v>55</v>
      </c>
      <c r="CK4" s="51" t="s">
        <v>56</v>
      </c>
      <c r="CL4" s="51" t="s">
        <v>57</v>
      </c>
      <c r="CM4" s="51" t="s">
        <v>58</v>
      </c>
      <c r="CN4" s="51" t="s">
        <v>59</v>
      </c>
      <c r="CO4" s="271"/>
      <c r="CP4" s="274"/>
      <c r="CQ4" s="52" t="s">
        <v>60</v>
      </c>
      <c r="CR4" s="52" t="s">
        <v>61</v>
      </c>
      <c r="CS4" s="268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8"/>
      <c r="K5" s="29"/>
      <c r="L5" s="4"/>
      <c r="M5" s="4"/>
      <c r="N5" s="8"/>
      <c r="O5" s="8"/>
      <c r="P5" s="8"/>
      <c r="Q5" s="9"/>
      <c r="R5" s="9"/>
      <c r="S5" s="8"/>
      <c r="T5" s="9"/>
      <c r="U5" s="333"/>
      <c r="V5" s="2"/>
      <c r="W5" s="2"/>
      <c r="X5" s="333"/>
      <c r="Y5" s="333"/>
      <c r="Z5" s="333"/>
      <c r="AA5" s="333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4.64</v>
      </c>
      <c r="B6" s="346" t="s">
        <v>80</v>
      </c>
      <c r="C6" s="346" t="s">
        <v>81</v>
      </c>
      <c r="D6" s="346" t="s">
        <v>82</v>
      </c>
      <c r="E6" s="346"/>
      <c r="F6" s="346" t="s">
        <v>65</v>
      </c>
      <c r="G6" s="88" t="s">
        <v>83</v>
      </c>
      <c r="H6" s="88" t="s">
        <v>84</v>
      </c>
      <c r="I6" s="88" t="s">
        <v>85</v>
      </c>
      <c r="J6" s="329">
        <v>150000</v>
      </c>
      <c r="K6" s="79">
        <v>95</v>
      </c>
      <c r="L6" s="79">
        <v>0</v>
      </c>
      <c r="M6" s="79">
        <v>338</v>
      </c>
      <c r="N6" s="89">
        <v>38</v>
      </c>
      <c r="O6" s="90">
        <v>0</v>
      </c>
      <c r="P6" s="91">
        <f>N6+O6</f>
        <v>38</v>
      </c>
      <c r="Q6" s="80">
        <f>IFERROR(P6/M6,"-")</f>
        <v>0.11242603550296</v>
      </c>
      <c r="R6" s="79">
        <v>2</v>
      </c>
      <c r="S6" s="79">
        <v>9</v>
      </c>
      <c r="T6" s="80">
        <f>IFERROR(R6/(P6),"-")</f>
        <v>0.052631578947368</v>
      </c>
      <c r="U6" s="335">
        <f>IFERROR(J6/SUM(N6:O7),"-")</f>
        <v>1162.7906976744</v>
      </c>
      <c r="V6" s="82">
        <v>2</v>
      </c>
      <c r="W6" s="80">
        <f>IF(P6=0,"-",V6/P6)</f>
        <v>0.052631578947368</v>
      </c>
      <c r="X6" s="334">
        <v>533000</v>
      </c>
      <c r="Y6" s="335">
        <f>IFERROR(X6/P6,"-")</f>
        <v>14026.315789474</v>
      </c>
      <c r="Z6" s="335">
        <f>IFERROR(X6/V6,"-")</f>
        <v>266500</v>
      </c>
      <c r="AA6" s="329">
        <f>SUM(X6:X7)-SUM(J6:J7)</f>
        <v>546000</v>
      </c>
      <c r="AB6" s="83">
        <f>SUM(X6:X7)/SUM(J6:J7)</f>
        <v>4.64</v>
      </c>
      <c r="AC6" s="77"/>
      <c r="AD6" s="92">
        <v>5</v>
      </c>
      <c r="AE6" s="93">
        <f>IF(P6=0,"",IF(AD6=0,"",(AD6/P6)))</f>
        <v>0.13157894736842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>
        <v>6</v>
      </c>
      <c r="AN6" s="99">
        <f>IF(P6=0,"",IF(AM6=0,"",(AM6/P6)))</f>
        <v>0.15789473684211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9</v>
      </c>
      <c r="AW6" s="105">
        <f>IF(P6=0,"",IF(AV6=0,"",(AV6/P6)))</f>
        <v>0.23684210526316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5</v>
      </c>
      <c r="BF6" s="111">
        <f>IF(P6=0,"",IF(BE6=0,"",(BE6/P6)))</f>
        <v>0.13157894736842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4</v>
      </c>
      <c r="BO6" s="118">
        <f>IF(P6=0,"",IF(BN6=0,"",(BN6/P6)))</f>
        <v>0.10526315789474</v>
      </c>
      <c r="BP6" s="119">
        <v>1</v>
      </c>
      <c r="BQ6" s="120">
        <f>IFERROR(BP6/BN6,"-")</f>
        <v>0.25</v>
      </c>
      <c r="BR6" s="121">
        <v>457000</v>
      </c>
      <c r="BS6" s="122">
        <f>IFERROR(BR6/BN6,"-")</f>
        <v>114250</v>
      </c>
      <c r="BT6" s="123"/>
      <c r="BU6" s="123"/>
      <c r="BV6" s="123">
        <v>1</v>
      </c>
      <c r="BW6" s="124">
        <v>7</v>
      </c>
      <c r="BX6" s="125">
        <f>IF(P6=0,"",IF(BW6=0,"",(BW6/P6)))</f>
        <v>0.18421052631579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>
        <v>2</v>
      </c>
      <c r="CG6" s="132">
        <f>IF(P6=0,"",IF(CF6=0,"",(CF6/P6)))</f>
        <v>0.052631578947368</v>
      </c>
      <c r="CH6" s="133">
        <v>1</v>
      </c>
      <c r="CI6" s="134">
        <f>IFERROR(CH6/CF6,"-")</f>
        <v>0.5</v>
      </c>
      <c r="CJ6" s="135">
        <v>76000</v>
      </c>
      <c r="CK6" s="136">
        <f>IFERROR(CJ6/CF6,"-")</f>
        <v>38000</v>
      </c>
      <c r="CL6" s="137"/>
      <c r="CM6" s="137"/>
      <c r="CN6" s="137">
        <v>1</v>
      </c>
      <c r="CO6" s="138">
        <v>2</v>
      </c>
      <c r="CP6" s="139">
        <v>533000</v>
      </c>
      <c r="CQ6" s="139">
        <v>457000</v>
      </c>
      <c r="CR6" s="139"/>
      <c r="CS6" s="140" t="str">
        <f>IF(AND(CQ6=0,CR6=0),"",IF(AND(CQ6&lt;=100000,CR6&lt;=100000),"",IF(CQ6/CP6&gt;0.7,"男高",IF(CR6/CP6&gt;0.7,"女高",""))))</f>
        <v>男高</v>
      </c>
    </row>
    <row r="7" spans="1:98">
      <c r="A7" s="78"/>
      <c r="B7" s="346" t="s">
        <v>86</v>
      </c>
      <c r="C7" s="346"/>
      <c r="D7" s="346"/>
      <c r="E7" s="346"/>
      <c r="F7" s="346" t="s">
        <v>70</v>
      </c>
      <c r="G7" s="88"/>
      <c r="H7" s="88"/>
      <c r="I7" s="88"/>
      <c r="J7" s="329"/>
      <c r="K7" s="79">
        <v>290</v>
      </c>
      <c r="L7" s="79">
        <v>185</v>
      </c>
      <c r="M7" s="79">
        <v>390</v>
      </c>
      <c r="N7" s="89">
        <v>91</v>
      </c>
      <c r="O7" s="90">
        <v>0</v>
      </c>
      <c r="P7" s="91">
        <f>N7+O7</f>
        <v>91</v>
      </c>
      <c r="Q7" s="80">
        <f>IFERROR(P7/M7,"-")</f>
        <v>0.23333333333333</v>
      </c>
      <c r="R7" s="79">
        <v>3</v>
      </c>
      <c r="S7" s="79">
        <v>20</v>
      </c>
      <c r="T7" s="80">
        <f>IFERROR(R7/(P7),"-")</f>
        <v>0.032967032967033</v>
      </c>
      <c r="U7" s="335"/>
      <c r="V7" s="82">
        <v>5</v>
      </c>
      <c r="W7" s="80">
        <f>IF(P7=0,"-",V7/P7)</f>
        <v>0.054945054945055</v>
      </c>
      <c r="X7" s="334">
        <v>163000</v>
      </c>
      <c r="Y7" s="335">
        <f>IFERROR(X7/P7,"-")</f>
        <v>1791.2087912088</v>
      </c>
      <c r="Z7" s="335">
        <f>IFERROR(X7/V7,"-")</f>
        <v>32600</v>
      </c>
      <c r="AA7" s="329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>
        <v>16</v>
      </c>
      <c r="AN7" s="99">
        <f>IF(P7=0,"",IF(AM7=0,"",(AM7/P7)))</f>
        <v>0.17582417582418</v>
      </c>
      <c r="AO7" s="98">
        <v>1</v>
      </c>
      <c r="AP7" s="100">
        <f>IFERROR(AO7/AM7,"-")</f>
        <v>0.0625</v>
      </c>
      <c r="AQ7" s="101">
        <v>5000</v>
      </c>
      <c r="AR7" s="102">
        <f>IFERROR(AQ7/AM7,"-")</f>
        <v>312.5</v>
      </c>
      <c r="AS7" s="103">
        <v>1</v>
      </c>
      <c r="AT7" s="103"/>
      <c r="AU7" s="103"/>
      <c r="AV7" s="104">
        <v>8</v>
      </c>
      <c r="AW7" s="105">
        <f>IF(P7=0,"",IF(AV7=0,"",(AV7/P7)))</f>
        <v>0.087912087912088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25</v>
      </c>
      <c r="BF7" s="111">
        <f>IF(P7=0,"",IF(BE7=0,"",(BE7/P7)))</f>
        <v>0.27472527472527</v>
      </c>
      <c r="BG7" s="110">
        <v>1</v>
      </c>
      <c r="BH7" s="112">
        <f>IFERROR(BG7/BE7,"-")</f>
        <v>0.04</v>
      </c>
      <c r="BI7" s="113">
        <v>3000</v>
      </c>
      <c r="BJ7" s="114">
        <f>IFERROR(BI7/BE7,"-")</f>
        <v>120</v>
      </c>
      <c r="BK7" s="115">
        <v>1</v>
      </c>
      <c r="BL7" s="115"/>
      <c r="BM7" s="115"/>
      <c r="BN7" s="117">
        <v>25</v>
      </c>
      <c r="BO7" s="118">
        <f>IF(P7=0,"",IF(BN7=0,"",(BN7/P7)))</f>
        <v>0.27472527472527</v>
      </c>
      <c r="BP7" s="119">
        <v>2</v>
      </c>
      <c r="BQ7" s="120">
        <f>IFERROR(BP7/BN7,"-")</f>
        <v>0.08</v>
      </c>
      <c r="BR7" s="121">
        <v>6000</v>
      </c>
      <c r="BS7" s="122">
        <f>IFERROR(BR7/BN7,"-")</f>
        <v>240</v>
      </c>
      <c r="BT7" s="123">
        <v>2</v>
      </c>
      <c r="BU7" s="123"/>
      <c r="BV7" s="123"/>
      <c r="BW7" s="124">
        <v>14</v>
      </c>
      <c r="BX7" s="125">
        <f>IF(P7=0,"",IF(BW7=0,"",(BW7/P7)))</f>
        <v>0.15384615384615</v>
      </c>
      <c r="BY7" s="126">
        <v>1</v>
      </c>
      <c r="BZ7" s="127">
        <f>IFERROR(BY7/BW7,"-")</f>
        <v>0.071428571428571</v>
      </c>
      <c r="CA7" s="128">
        <v>12000</v>
      </c>
      <c r="CB7" s="129">
        <f>IFERROR(CA7/BW7,"-")</f>
        <v>857.14285714286</v>
      </c>
      <c r="CC7" s="130"/>
      <c r="CD7" s="130"/>
      <c r="CE7" s="130">
        <v>1</v>
      </c>
      <c r="CF7" s="131">
        <v>3</v>
      </c>
      <c r="CG7" s="132">
        <f>IF(P7=0,"",IF(CF7=0,"",(CF7/P7)))</f>
        <v>0.032967032967033</v>
      </c>
      <c r="CH7" s="133">
        <v>1</v>
      </c>
      <c r="CI7" s="134">
        <f>IFERROR(CH7/CF7,"-")</f>
        <v>0.33333333333333</v>
      </c>
      <c r="CJ7" s="135">
        <v>395000</v>
      </c>
      <c r="CK7" s="136">
        <f>IFERROR(CJ7/CF7,"-")</f>
        <v>131666.66666667</v>
      </c>
      <c r="CL7" s="137"/>
      <c r="CM7" s="137"/>
      <c r="CN7" s="137">
        <v>1</v>
      </c>
      <c r="CO7" s="138">
        <v>5</v>
      </c>
      <c r="CP7" s="139">
        <v>163000</v>
      </c>
      <c r="CQ7" s="139">
        <v>395000</v>
      </c>
      <c r="CR7" s="139"/>
      <c r="CS7" s="140" t="str">
        <f>IF(AND(CQ7=0,CR7=0),"",IF(AND(CQ7&lt;=100000,CR7&lt;=100000),"",IF(CQ7/CP7&gt;0.7,"男高",IF(CR7/CP7&gt;0.7,"女高",""))))</f>
        <v>男高</v>
      </c>
    </row>
    <row r="8" spans="1:98">
      <c r="A8" s="30"/>
      <c r="B8" s="85"/>
      <c r="C8" s="86"/>
      <c r="D8" s="86"/>
      <c r="E8" s="86"/>
      <c r="F8" s="87"/>
      <c r="G8" s="88"/>
      <c r="H8" s="88"/>
      <c r="I8" s="88"/>
      <c r="J8" s="330"/>
      <c r="K8" s="34"/>
      <c r="L8" s="34"/>
      <c r="M8" s="31"/>
      <c r="N8" s="23"/>
      <c r="O8" s="23"/>
      <c r="P8" s="23"/>
      <c r="Q8" s="32"/>
      <c r="R8" s="32"/>
      <c r="S8" s="23"/>
      <c r="T8" s="32"/>
      <c r="U8" s="336"/>
      <c r="V8" s="25"/>
      <c r="W8" s="25"/>
      <c r="X8" s="336"/>
      <c r="Y8" s="336"/>
      <c r="Z8" s="336"/>
      <c r="AA8" s="336"/>
      <c r="AB8" s="33"/>
      <c r="AC8" s="57"/>
      <c r="AD8" s="61"/>
      <c r="AE8" s="62"/>
      <c r="AF8" s="61"/>
      <c r="AG8" s="65"/>
      <c r="AH8" s="66"/>
      <c r="AI8" s="67"/>
      <c r="AJ8" s="68"/>
      <c r="AK8" s="68"/>
      <c r="AL8" s="68"/>
      <c r="AM8" s="61"/>
      <c r="AN8" s="62"/>
      <c r="AO8" s="61"/>
      <c r="AP8" s="65"/>
      <c r="AQ8" s="66"/>
      <c r="AR8" s="67"/>
      <c r="AS8" s="68"/>
      <c r="AT8" s="68"/>
      <c r="AU8" s="68"/>
      <c r="AV8" s="61"/>
      <c r="AW8" s="62"/>
      <c r="AX8" s="61"/>
      <c r="AY8" s="65"/>
      <c r="AZ8" s="66"/>
      <c r="BA8" s="67"/>
      <c r="BB8" s="68"/>
      <c r="BC8" s="68"/>
      <c r="BD8" s="68"/>
      <c r="BE8" s="61"/>
      <c r="BF8" s="62"/>
      <c r="BG8" s="61"/>
      <c r="BH8" s="65"/>
      <c r="BI8" s="66"/>
      <c r="BJ8" s="67"/>
      <c r="BK8" s="68"/>
      <c r="BL8" s="68"/>
      <c r="BM8" s="68"/>
      <c r="BN8" s="63"/>
      <c r="BO8" s="64"/>
      <c r="BP8" s="61"/>
      <c r="BQ8" s="65"/>
      <c r="BR8" s="66"/>
      <c r="BS8" s="67"/>
      <c r="BT8" s="68"/>
      <c r="BU8" s="68"/>
      <c r="BV8" s="68"/>
      <c r="BW8" s="63"/>
      <c r="BX8" s="64"/>
      <c r="BY8" s="61"/>
      <c r="BZ8" s="65"/>
      <c r="CA8" s="66"/>
      <c r="CB8" s="67"/>
      <c r="CC8" s="68"/>
      <c r="CD8" s="68"/>
      <c r="CE8" s="68"/>
      <c r="CF8" s="63"/>
      <c r="CG8" s="64"/>
      <c r="CH8" s="61"/>
      <c r="CI8" s="65"/>
      <c r="CJ8" s="66"/>
      <c r="CK8" s="67"/>
      <c r="CL8" s="68"/>
      <c r="CM8" s="68"/>
      <c r="CN8" s="68"/>
      <c r="CO8" s="69"/>
      <c r="CP8" s="66"/>
      <c r="CQ8" s="66"/>
      <c r="CR8" s="66"/>
      <c r="CS8" s="70"/>
    </row>
    <row r="9" spans="1:98">
      <c r="A9" s="30"/>
      <c r="B9" s="37"/>
      <c r="C9" s="21"/>
      <c r="D9" s="21"/>
      <c r="E9" s="21"/>
      <c r="F9" s="22"/>
      <c r="G9" s="36"/>
      <c r="H9" s="36"/>
      <c r="I9" s="73"/>
      <c r="J9" s="331"/>
      <c r="K9" s="34"/>
      <c r="L9" s="34"/>
      <c r="M9" s="31"/>
      <c r="N9" s="23"/>
      <c r="O9" s="23"/>
      <c r="P9" s="23"/>
      <c r="Q9" s="32"/>
      <c r="R9" s="32"/>
      <c r="S9" s="23"/>
      <c r="T9" s="32"/>
      <c r="U9" s="336"/>
      <c r="V9" s="25"/>
      <c r="W9" s="25"/>
      <c r="X9" s="336"/>
      <c r="Y9" s="336"/>
      <c r="Z9" s="336"/>
      <c r="AA9" s="336"/>
      <c r="AB9" s="33"/>
      <c r="AC9" s="59"/>
      <c r="AD9" s="61"/>
      <c r="AE9" s="62"/>
      <c r="AF9" s="61"/>
      <c r="AG9" s="65"/>
      <c r="AH9" s="66"/>
      <c r="AI9" s="67"/>
      <c r="AJ9" s="68"/>
      <c r="AK9" s="68"/>
      <c r="AL9" s="68"/>
      <c r="AM9" s="61"/>
      <c r="AN9" s="62"/>
      <c r="AO9" s="61"/>
      <c r="AP9" s="65"/>
      <c r="AQ9" s="66"/>
      <c r="AR9" s="67"/>
      <c r="AS9" s="68"/>
      <c r="AT9" s="68"/>
      <c r="AU9" s="68"/>
      <c r="AV9" s="61"/>
      <c r="AW9" s="62"/>
      <c r="AX9" s="61"/>
      <c r="AY9" s="65"/>
      <c r="AZ9" s="66"/>
      <c r="BA9" s="67"/>
      <c r="BB9" s="68"/>
      <c r="BC9" s="68"/>
      <c r="BD9" s="68"/>
      <c r="BE9" s="61"/>
      <c r="BF9" s="62"/>
      <c r="BG9" s="61"/>
      <c r="BH9" s="65"/>
      <c r="BI9" s="66"/>
      <c r="BJ9" s="67"/>
      <c r="BK9" s="68"/>
      <c r="BL9" s="68"/>
      <c r="BM9" s="68"/>
      <c r="BN9" s="63"/>
      <c r="BO9" s="64"/>
      <c r="BP9" s="61"/>
      <c r="BQ9" s="65"/>
      <c r="BR9" s="66"/>
      <c r="BS9" s="67"/>
      <c r="BT9" s="68"/>
      <c r="BU9" s="68"/>
      <c r="BV9" s="68"/>
      <c r="BW9" s="63"/>
      <c r="BX9" s="64"/>
      <c r="BY9" s="61"/>
      <c r="BZ9" s="65"/>
      <c r="CA9" s="66"/>
      <c r="CB9" s="67"/>
      <c r="CC9" s="68"/>
      <c r="CD9" s="68"/>
      <c r="CE9" s="68"/>
      <c r="CF9" s="63"/>
      <c r="CG9" s="64"/>
      <c r="CH9" s="61"/>
      <c r="CI9" s="65"/>
      <c r="CJ9" s="66"/>
      <c r="CK9" s="67"/>
      <c r="CL9" s="68"/>
      <c r="CM9" s="68"/>
      <c r="CN9" s="68"/>
      <c r="CO9" s="69"/>
      <c r="CP9" s="66"/>
      <c r="CQ9" s="66"/>
      <c r="CR9" s="66"/>
      <c r="CS9" s="70"/>
    </row>
    <row r="10" spans="1:98">
      <c r="A10" s="19">
        <f>AB10</f>
        <v>4.64</v>
      </c>
      <c r="B10" s="39"/>
      <c r="C10" s="39"/>
      <c r="D10" s="39"/>
      <c r="E10" s="39"/>
      <c r="F10" s="39"/>
      <c r="G10" s="40" t="s">
        <v>87</v>
      </c>
      <c r="H10" s="40"/>
      <c r="I10" s="40"/>
      <c r="J10" s="332">
        <f>SUM(J6:J9)</f>
        <v>150000</v>
      </c>
      <c r="K10" s="41">
        <f>SUM(K6:K9)</f>
        <v>385</v>
      </c>
      <c r="L10" s="41">
        <f>SUM(L6:L9)</f>
        <v>185</v>
      </c>
      <c r="M10" s="41">
        <f>SUM(M6:M9)</f>
        <v>728</v>
      </c>
      <c r="N10" s="41">
        <f>SUM(N6:N9)</f>
        <v>129</v>
      </c>
      <c r="O10" s="41">
        <f>SUM(O6:O9)</f>
        <v>0</v>
      </c>
      <c r="P10" s="41">
        <f>SUM(P6:P9)</f>
        <v>129</v>
      </c>
      <c r="Q10" s="42">
        <f>IFERROR(P10/M10,"-")</f>
        <v>0.1771978021978</v>
      </c>
      <c r="R10" s="76">
        <f>SUM(R6:R9)</f>
        <v>5</v>
      </c>
      <c r="S10" s="76">
        <f>SUM(S6:S9)</f>
        <v>29</v>
      </c>
      <c r="T10" s="42">
        <f>IFERROR(R10/P10,"-")</f>
        <v>0.038759689922481</v>
      </c>
      <c r="U10" s="337">
        <f>IFERROR(J10/P10,"-")</f>
        <v>1162.7906976744</v>
      </c>
      <c r="V10" s="44">
        <f>SUM(V6:V9)</f>
        <v>7</v>
      </c>
      <c r="W10" s="42">
        <f>IFERROR(V10/P10,"-")</f>
        <v>0.054263565891473</v>
      </c>
      <c r="X10" s="332">
        <f>SUM(X6:X9)</f>
        <v>696000</v>
      </c>
      <c r="Y10" s="332">
        <f>IFERROR(X10/P10,"-")</f>
        <v>5395.3488372093</v>
      </c>
      <c r="Z10" s="332">
        <f>IFERROR(X10/V10,"-")</f>
        <v>99428.571428571</v>
      </c>
      <c r="AA10" s="332">
        <f>X10-J10</f>
        <v>546000</v>
      </c>
      <c r="AB10" s="45">
        <f>X10/J10</f>
        <v>4.64</v>
      </c>
      <c r="AC10" s="58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1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26</v>
      </c>
      <c r="B2" s="145" t="s">
        <v>27</v>
      </c>
      <c r="E2" s="147"/>
      <c r="F2" s="147"/>
      <c r="G2" s="147"/>
      <c r="H2" s="147"/>
      <c r="I2" s="147"/>
      <c r="J2" s="148"/>
      <c r="K2" s="148"/>
      <c r="L2" s="148" t="s">
        <v>28</v>
      </c>
      <c r="M2" s="148"/>
      <c r="N2" s="148"/>
      <c r="O2" s="148" t="s">
        <v>29</v>
      </c>
      <c r="P2" s="148"/>
      <c r="Q2" s="148"/>
      <c r="R2" s="148"/>
      <c r="S2" s="148"/>
      <c r="T2" s="148"/>
      <c r="U2" s="148"/>
      <c r="V2" s="148"/>
      <c r="W2" s="148"/>
      <c r="X2" s="148"/>
      <c r="Y2" s="303" t="s">
        <v>30</v>
      </c>
      <c r="Z2" s="303"/>
      <c r="AA2" s="303"/>
      <c r="AB2" s="303"/>
      <c r="AC2" s="303"/>
      <c r="AD2" s="303"/>
      <c r="AE2" s="303"/>
      <c r="AF2" s="303"/>
      <c r="AG2" s="303"/>
      <c r="AH2" s="303"/>
      <c r="AI2" s="303"/>
      <c r="AJ2" s="303"/>
      <c r="AK2" s="303"/>
      <c r="AL2" s="303"/>
      <c r="AM2" s="303"/>
      <c r="AN2" s="303"/>
      <c r="AO2" s="303"/>
      <c r="AP2" s="303"/>
      <c r="AQ2" s="303"/>
      <c r="AR2" s="303"/>
      <c r="AS2" s="303"/>
      <c r="AT2" s="303"/>
      <c r="AU2" s="303"/>
      <c r="AV2" s="303"/>
      <c r="AW2" s="303"/>
      <c r="AX2" s="303"/>
      <c r="AY2" s="303"/>
      <c r="AZ2" s="303"/>
      <c r="BA2" s="303"/>
      <c r="BB2" s="303"/>
      <c r="BC2" s="303"/>
      <c r="BD2" s="303"/>
      <c r="BE2" s="303"/>
      <c r="BF2" s="303"/>
      <c r="BG2" s="303"/>
      <c r="BH2" s="303"/>
      <c r="BI2" s="303"/>
      <c r="BJ2" s="303"/>
      <c r="BK2" s="303"/>
      <c r="BL2" s="303"/>
      <c r="BM2" s="303"/>
      <c r="BN2" s="303"/>
      <c r="BO2" s="303"/>
      <c r="BP2" s="303"/>
      <c r="BQ2" s="303"/>
      <c r="BR2" s="303"/>
      <c r="BS2" s="303"/>
      <c r="BT2" s="303"/>
      <c r="BU2" s="303"/>
      <c r="BV2" s="303"/>
      <c r="BW2" s="303"/>
      <c r="BX2" s="303"/>
      <c r="BY2" s="303"/>
      <c r="BZ2" s="303"/>
      <c r="CA2" s="303"/>
      <c r="CB2" s="303"/>
      <c r="CC2" s="303"/>
      <c r="CD2" s="303"/>
      <c r="CE2" s="303"/>
      <c r="CF2" s="303"/>
      <c r="CG2" s="303"/>
      <c r="CH2" s="303"/>
      <c r="CI2" s="303"/>
      <c r="CJ2" s="304" t="s">
        <v>31</v>
      </c>
      <c r="CK2" s="306" t="s">
        <v>32</v>
      </c>
      <c r="CL2" s="309" t="s">
        <v>33</v>
      </c>
      <c r="CM2" s="310"/>
      <c r="CN2" s="311"/>
    </row>
    <row r="3" spans="1:94" customHeight="1" ht="14.25">
      <c r="A3" s="145" t="s">
        <v>88</v>
      </c>
      <c r="B3" s="149"/>
      <c r="C3" s="149"/>
      <c r="D3" s="149"/>
      <c r="E3" s="150"/>
      <c r="F3" s="148"/>
      <c r="G3" s="148"/>
      <c r="H3" s="315" t="s">
        <v>1</v>
      </c>
      <c r="I3" s="316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7" t="s">
        <v>35</v>
      </c>
      <c r="Z3" s="318"/>
      <c r="AA3" s="318"/>
      <c r="AB3" s="318"/>
      <c r="AC3" s="318"/>
      <c r="AD3" s="318"/>
      <c r="AE3" s="318"/>
      <c r="AF3" s="318"/>
      <c r="AG3" s="318"/>
      <c r="AH3" s="319" t="s">
        <v>36</v>
      </c>
      <c r="AI3" s="320"/>
      <c r="AJ3" s="320"/>
      <c r="AK3" s="320"/>
      <c r="AL3" s="320"/>
      <c r="AM3" s="320"/>
      <c r="AN3" s="320"/>
      <c r="AO3" s="320"/>
      <c r="AP3" s="321"/>
      <c r="AQ3" s="322" t="s">
        <v>37</v>
      </c>
      <c r="AR3" s="323"/>
      <c r="AS3" s="323"/>
      <c r="AT3" s="323"/>
      <c r="AU3" s="323"/>
      <c r="AV3" s="323"/>
      <c r="AW3" s="323"/>
      <c r="AX3" s="323"/>
      <c r="AY3" s="324"/>
      <c r="AZ3" s="325" t="s">
        <v>38</v>
      </c>
      <c r="BA3" s="326"/>
      <c r="BB3" s="326"/>
      <c r="BC3" s="326"/>
      <c r="BD3" s="326"/>
      <c r="BE3" s="326"/>
      <c r="BF3" s="326"/>
      <c r="BG3" s="326"/>
      <c r="BH3" s="327"/>
      <c r="BI3" s="312" t="s">
        <v>39</v>
      </c>
      <c r="BJ3" s="313"/>
      <c r="BK3" s="313"/>
      <c r="BL3" s="313"/>
      <c r="BM3" s="313"/>
      <c r="BN3" s="313"/>
      <c r="BO3" s="313"/>
      <c r="BP3" s="313"/>
      <c r="BQ3" s="314"/>
      <c r="BR3" s="293" t="s">
        <v>40</v>
      </c>
      <c r="BS3" s="294"/>
      <c r="BT3" s="294"/>
      <c r="BU3" s="294"/>
      <c r="BV3" s="294"/>
      <c r="BW3" s="294"/>
      <c r="BX3" s="294"/>
      <c r="BY3" s="294"/>
      <c r="BZ3" s="295"/>
      <c r="CA3" s="296" t="s">
        <v>41</v>
      </c>
      <c r="CB3" s="297"/>
      <c r="CC3" s="297"/>
      <c r="CD3" s="297"/>
      <c r="CE3" s="297"/>
      <c r="CF3" s="297"/>
      <c r="CG3" s="297"/>
      <c r="CH3" s="297"/>
      <c r="CI3" s="298"/>
      <c r="CJ3" s="304"/>
      <c r="CK3" s="307"/>
      <c r="CL3" s="299" t="s">
        <v>42</v>
      </c>
      <c r="CM3" s="300"/>
      <c r="CN3" s="301" t="s">
        <v>43</v>
      </c>
    </row>
    <row r="4" spans="1:94">
      <c r="A4" s="151"/>
      <c r="B4" s="152" t="s">
        <v>44</v>
      </c>
      <c r="C4" s="152" t="s">
        <v>89</v>
      </c>
      <c r="D4" s="153" t="s">
        <v>48</v>
      </c>
      <c r="E4" s="152" t="s">
        <v>49</v>
      </c>
      <c r="F4" s="154" t="s">
        <v>51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52</v>
      </c>
      <c r="Z4" s="158" t="s">
        <v>53</v>
      </c>
      <c r="AA4" s="158" t="s">
        <v>54</v>
      </c>
      <c r="AB4" s="158" t="s">
        <v>17</v>
      </c>
      <c r="AC4" s="158" t="s">
        <v>55</v>
      </c>
      <c r="AD4" s="158" t="s">
        <v>56</v>
      </c>
      <c r="AE4" s="158" t="s">
        <v>57</v>
      </c>
      <c r="AF4" s="158" t="s">
        <v>58</v>
      </c>
      <c r="AG4" s="158" t="s">
        <v>59</v>
      </c>
      <c r="AH4" s="159" t="s">
        <v>52</v>
      </c>
      <c r="AI4" s="159" t="s">
        <v>53</v>
      </c>
      <c r="AJ4" s="159" t="s">
        <v>54</v>
      </c>
      <c r="AK4" s="159" t="s">
        <v>17</v>
      </c>
      <c r="AL4" s="159" t="s">
        <v>55</v>
      </c>
      <c r="AM4" s="159" t="s">
        <v>56</v>
      </c>
      <c r="AN4" s="159" t="s">
        <v>57</v>
      </c>
      <c r="AO4" s="159" t="s">
        <v>58</v>
      </c>
      <c r="AP4" s="159" t="s">
        <v>59</v>
      </c>
      <c r="AQ4" s="160" t="s">
        <v>52</v>
      </c>
      <c r="AR4" s="160" t="s">
        <v>53</v>
      </c>
      <c r="AS4" s="160" t="s">
        <v>54</v>
      </c>
      <c r="AT4" s="160" t="s">
        <v>17</v>
      </c>
      <c r="AU4" s="160" t="s">
        <v>55</v>
      </c>
      <c r="AV4" s="160" t="s">
        <v>56</v>
      </c>
      <c r="AW4" s="160" t="s">
        <v>57</v>
      </c>
      <c r="AX4" s="160" t="s">
        <v>58</v>
      </c>
      <c r="AY4" s="160" t="s">
        <v>59</v>
      </c>
      <c r="AZ4" s="161" t="s">
        <v>52</v>
      </c>
      <c r="BA4" s="161" t="s">
        <v>53</v>
      </c>
      <c r="BB4" s="161" t="s">
        <v>54</v>
      </c>
      <c r="BC4" s="161" t="s">
        <v>17</v>
      </c>
      <c r="BD4" s="161" t="s">
        <v>55</v>
      </c>
      <c r="BE4" s="161" t="s">
        <v>56</v>
      </c>
      <c r="BF4" s="161" t="s">
        <v>57</v>
      </c>
      <c r="BG4" s="161" t="s">
        <v>58</v>
      </c>
      <c r="BH4" s="161" t="s">
        <v>59</v>
      </c>
      <c r="BI4" s="162" t="s">
        <v>52</v>
      </c>
      <c r="BJ4" s="162" t="s">
        <v>53</v>
      </c>
      <c r="BK4" s="162" t="s">
        <v>54</v>
      </c>
      <c r="BL4" s="162" t="s">
        <v>17</v>
      </c>
      <c r="BM4" s="162" t="s">
        <v>55</v>
      </c>
      <c r="BN4" s="162" t="s">
        <v>56</v>
      </c>
      <c r="BO4" s="162" t="s">
        <v>57</v>
      </c>
      <c r="BP4" s="162" t="s">
        <v>58</v>
      </c>
      <c r="BQ4" s="162" t="s">
        <v>59</v>
      </c>
      <c r="BR4" s="163" t="s">
        <v>52</v>
      </c>
      <c r="BS4" s="163" t="s">
        <v>53</v>
      </c>
      <c r="BT4" s="163" t="s">
        <v>54</v>
      </c>
      <c r="BU4" s="163" t="s">
        <v>17</v>
      </c>
      <c r="BV4" s="163" t="s">
        <v>55</v>
      </c>
      <c r="BW4" s="163" t="s">
        <v>56</v>
      </c>
      <c r="BX4" s="163" t="s">
        <v>57</v>
      </c>
      <c r="BY4" s="163" t="s">
        <v>58</v>
      </c>
      <c r="BZ4" s="163" t="s">
        <v>59</v>
      </c>
      <c r="CA4" s="164" t="s">
        <v>52</v>
      </c>
      <c r="CB4" s="164" t="s">
        <v>53</v>
      </c>
      <c r="CC4" s="164" t="s">
        <v>54</v>
      </c>
      <c r="CD4" s="164" t="s">
        <v>17</v>
      </c>
      <c r="CE4" s="164" t="s">
        <v>55</v>
      </c>
      <c r="CF4" s="164" t="s">
        <v>56</v>
      </c>
      <c r="CG4" s="164" t="s">
        <v>57</v>
      </c>
      <c r="CH4" s="164" t="s">
        <v>58</v>
      </c>
      <c r="CI4" s="164" t="s">
        <v>59</v>
      </c>
      <c r="CJ4" s="305"/>
      <c r="CK4" s="308"/>
      <c r="CL4" s="165" t="s">
        <v>60</v>
      </c>
      <c r="CM4" s="165" t="s">
        <v>61</v>
      </c>
      <c r="CN4" s="302"/>
    </row>
    <row r="5" spans="1:94">
      <c r="A5" s="166"/>
      <c r="B5" s="167"/>
      <c r="C5" s="151"/>
      <c r="D5" s="151"/>
      <c r="E5" s="151"/>
      <c r="F5" s="168"/>
      <c r="G5" s="338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3"/>
      <c r="T5" s="343"/>
      <c r="U5" s="343"/>
      <c r="V5" s="343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>
        <f>W6</f>
        <v>1.6272925500395</v>
      </c>
      <c r="B6" s="346" t="s">
        <v>90</v>
      </c>
      <c r="C6" s="346"/>
      <c r="D6" s="346"/>
      <c r="E6" s="175" t="s">
        <v>91</v>
      </c>
      <c r="F6" s="175" t="s">
        <v>92</v>
      </c>
      <c r="G6" s="339">
        <v>12324213</v>
      </c>
      <c r="H6" s="176">
        <v>8998</v>
      </c>
      <c r="I6" s="176">
        <v>0</v>
      </c>
      <c r="J6" s="176">
        <v>380199</v>
      </c>
      <c r="K6" s="177">
        <v>3717</v>
      </c>
      <c r="L6" s="178">
        <f>IFERROR(K6/J6,"-")</f>
        <v>0.0097764591700662</v>
      </c>
      <c r="M6" s="176">
        <v>159</v>
      </c>
      <c r="N6" s="176">
        <v>1234</v>
      </c>
      <c r="O6" s="178">
        <f>IFERROR(M6/(K6),"-")</f>
        <v>0.042776432606941</v>
      </c>
      <c r="P6" s="179">
        <f>IFERROR(G6/SUM(K6:K6),"-")</f>
        <v>3315.6343825666</v>
      </c>
      <c r="Q6" s="180">
        <v>418</v>
      </c>
      <c r="R6" s="178">
        <f>IF(K6=0,"-",Q6/K6)</f>
        <v>0.11245628194781</v>
      </c>
      <c r="S6" s="344">
        <v>20055100</v>
      </c>
      <c r="T6" s="345">
        <f>IFERROR(S6/K6,"-")</f>
        <v>5395.5071294054</v>
      </c>
      <c r="U6" s="345">
        <f>IFERROR(S6/Q6,"-")</f>
        <v>47978.708133971</v>
      </c>
      <c r="V6" s="339">
        <f>SUM(S6:S6)-SUM(G6:G6)</f>
        <v>7730887</v>
      </c>
      <c r="W6" s="182">
        <f>SUM(S6:S6)/SUM(G6:G6)</f>
        <v>1.6272925500395</v>
      </c>
      <c r="Y6" s="183">
        <v>28</v>
      </c>
      <c r="Z6" s="184">
        <f>IF(K6=0,"",IF(Y6=0,"",(Y6/K6)))</f>
        <v>0.0075329566854991</v>
      </c>
      <c r="AA6" s="183"/>
      <c r="AB6" s="185">
        <f>IFERROR(AA6/Y6,"-")</f>
        <v>0</v>
      </c>
      <c r="AC6" s="186"/>
      <c r="AD6" s="187">
        <f>IFERROR(AC6/Y6,"-")</f>
        <v>0</v>
      </c>
      <c r="AE6" s="188"/>
      <c r="AF6" s="188"/>
      <c r="AG6" s="188"/>
      <c r="AH6" s="189">
        <v>3</v>
      </c>
      <c r="AI6" s="190">
        <f>IF(K6=0,"",IF(AH6=0,"",(AH6/K6)))</f>
        <v>0.00080710250201776</v>
      </c>
      <c r="AJ6" s="189"/>
      <c r="AK6" s="191">
        <f>IFERROR(AJ6/AH6,"-")</f>
        <v>0</v>
      </c>
      <c r="AL6" s="192"/>
      <c r="AM6" s="193">
        <f>IFERROR(AL6/AH6,"-")</f>
        <v>0</v>
      </c>
      <c r="AN6" s="194"/>
      <c r="AO6" s="194"/>
      <c r="AP6" s="194"/>
      <c r="AQ6" s="195">
        <v>12</v>
      </c>
      <c r="AR6" s="196">
        <f>IF(K6=0,"",IF(AQ6=0,"",(AQ6/K6)))</f>
        <v>0.003228410008071</v>
      </c>
      <c r="AS6" s="195">
        <v>2</v>
      </c>
      <c r="AT6" s="197">
        <f>IFERROR(AS6/AQ6,"-")</f>
        <v>0.16666666666667</v>
      </c>
      <c r="AU6" s="198">
        <v>26000</v>
      </c>
      <c r="AV6" s="199">
        <f>IFERROR(AU6/AQ6,"-")</f>
        <v>2166.6666666667</v>
      </c>
      <c r="AW6" s="200">
        <v>1</v>
      </c>
      <c r="AX6" s="200"/>
      <c r="AY6" s="200">
        <v>1</v>
      </c>
      <c r="AZ6" s="201">
        <v>95</v>
      </c>
      <c r="BA6" s="202">
        <f>IF(K6=0,"",IF(AZ6=0,"",(AZ6/K6)))</f>
        <v>0.025558245897229</v>
      </c>
      <c r="BB6" s="201">
        <v>3</v>
      </c>
      <c r="BC6" s="203">
        <f>IFERROR(BB6/AZ6,"-")</f>
        <v>0.031578947368421</v>
      </c>
      <c r="BD6" s="204">
        <v>13000</v>
      </c>
      <c r="BE6" s="205">
        <f>IFERROR(BD6/AZ6,"-")</f>
        <v>136.84210526316</v>
      </c>
      <c r="BF6" s="206">
        <v>3</v>
      </c>
      <c r="BG6" s="206"/>
      <c r="BH6" s="206"/>
      <c r="BI6" s="207">
        <v>2402</v>
      </c>
      <c r="BJ6" s="208">
        <f>IF(K6=0,"",IF(BI6=0,"",(BI6/K6)))</f>
        <v>0.64622006994888</v>
      </c>
      <c r="BK6" s="209">
        <v>252</v>
      </c>
      <c r="BL6" s="210">
        <f>IFERROR(BK6/BI6,"-")</f>
        <v>0.10491257285595</v>
      </c>
      <c r="BM6" s="211">
        <v>8812100</v>
      </c>
      <c r="BN6" s="212">
        <f>IFERROR(BM6/BI6,"-")</f>
        <v>3668.6511240633</v>
      </c>
      <c r="BO6" s="213">
        <v>102</v>
      </c>
      <c r="BP6" s="213">
        <v>25</v>
      </c>
      <c r="BQ6" s="213">
        <v>125</v>
      </c>
      <c r="BR6" s="214">
        <v>1065</v>
      </c>
      <c r="BS6" s="215">
        <f>IF(K6=0,"",IF(BR6=0,"",(BR6/K6)))</f>
        <v>0.2865213882163</v>
      </c>
      <c r="BT6" s="216">
        <v>135</v>
      </c>
      <c r="BU6" s="217">
        <f>IFERROR(BT6/BR6,"-")</f>
        <v>0.12676056338028</v>
      </c>
      <c r="BV6" s="218">
        <v>9599000</v>
      </c>
      <c r="BW6" s="219">
        <f>IFERROR(BV6/BR6,"-")</f>
        <v>9013.1455399061</v>
      </c>
      <c r="BX6" s="220">
        <v>36</v>
      </c>
      <c r="BY6" s="220">
        <v>20</v>
      </c>
      <c r="BZ6" s="220">
        <v>79</v>
      </c>
      <c r="CA6" s="221">
        <v>112</v>
      </c>
      <c r="CB6" s="222">
        <f>IF(K6=0,"",IF(CA6=0,"",(CA6/K6)))</f>
        <v>0.030131826741996</v>
      </c>
      <c r="CC6" s="223">
        <v>26</v>
      </c>
      <c r="CD6" s="224">
        <f>IFERROR(CC6/CA6,"-")</f>
        <v>0.23214285714286</v>
      </c>
      <c r="CE6" s="225">
        <v>1605000</v>
      </c>
      <c r="CF6" s="226">
        <f>IFERROR(CE6/CA6,"-")</f>
        <v>14330.357142857</v>
      </c>
      <c r="CG6" s="227">
        <v>6</v>
      </c>
      <c r="CH6" s="227">
        <v>3</v>
      </c>
      <c r="CI6" s="227">
        <v>17</v>
      </c>
      <c r="CJ6" s="228">
        <v>418</v>
      </c>
      <c r="CK6" s="229">
        <v>20055100</v>
      </c>
      <c r="CL6" s="229">
        <v>995000</v>
      </c>
      <c r="CM6" s="229"/>
      <c r="CN6" s="230" t="str">
        <f>IF(AND(CL6=0,CM6=0),"",IF(AND(CL6&lt;=100000,CM6&lt;=100000),"",IF(CL6/CK6&gt;0.7,"男高",IF(CM6/CK6&gt;0.7,"女高",""))))</f>
        <v/>
      </c>
    </row>
    <row r="7" spans="1:94">
      <c r="A7" s="174" t="str">
        <f>W7</f>
        <v>0</v>
      </c>
      <c r="B7" s="346" t="s">
        <v>93</v>
      </c>
      <c r="C7" s="346"/>
      <c r="D7" s="346"/>
      <c r="E7" s="175" t="s">
        <v>94</v>
      </c>
      <c r="F7" s="175" t="s">
        <v>92</v>
      </c>
      <c r="G7" s="339">
        <v>0</v>
      </c>
      <c r="H7" s="176">
        <v>0</v>
      </c>
      <c r="I7" s="176">
        <v>0</v>
      </c>
      <c r="J7" s="176">
        <v>5</v>
      </c>
      <c r="K7" s="177">
        <v>0</v>
      </c>
      <c r="L7" s="178">
        <f>IFERROR(K7/J7,"-")</f>
        <v>0</v>
      </c>
      <c r="M7" s="176">
        <v>0</v>
      </c>
      <c r="N7" s="176">
        <v>0</v>
      </c>
      <c r="O7" s="178" t="str">
        <f>IFERROR(M7/(K7),"-")</f>
        <v>-</v>
      </c>
      <c r="P7" s="179" t="str">
        <f>IFERROR(G7/SUM(K7:K7),"-")</f>
        <v>-</v>
      </c>
      <c r="Q7" s="180">
        <v>0</v>
      </c>
      <c r="R7" s="178" t="str">
        <f>IF(K7=0,"-",Q7/K7)</f>
        <v>-</v>
      </c>
      <c r="S7" s="344"/>
      <c r="T7" s="345" t="str">
        <f>IFERROR(S7/K7,"-")</f>
        <v>-</v>
      </c>
      <c r="U7" s="345" t="str">
        <f>IFERROR(S7/Q7,"-")</f>
        <v>-</v>
      </c>
      <c r="V7" s="339">
        <f>SUM(S7:S7)-SUM(G7:G7)</f>
        <v>0</v>
      </c>
      <c r="W7" s="182" t="str">
        <f>SUM(S7:S7)/SUM(G7:G7)</f>
        <v>0</v>
      </c>
      <c r="Y7" s="183"/>
      <c r="Z7" s="184" t="str">
        <f>IF(K7=0,"",IF(Y7=0,"",(Y7/K7)))</f>
        <v/>
      </c>
      <c r="AA7" s="183"/>
      <c r="AB7" s="185" t="str">
        <f>IFERROR(AA7/Y7,"-")</f>
        <v>-</v>
      </c>
      <c r="AC7" s="186"/>
      <c r="AD7" s="187" t="str">
        <f>IFERROR(AC7/Y7,"-")</f>
        <v>-</v>
      </c>
      <c r="AE7" s="188"/>
      <c r="AF7" s="188"/>
      <c r="AG7" s="188"/>
      <c r="AH7" s="189"/>
      <c r="AI7" s="190" t="str">
        <f>IF(K7=0,"",IF(AH7=0,"",(AH7/K7)))</f>
        <v/>
      </c>
      <c r="AJ7" s="189"/>
      <c r="AK7" s="191" t="str">
        <f>IFERROR(AJ7/AH7,"-")</f>
        <v>-</v>
      </c>
      <c r="AL7" s="192"/>
      <c r="AM7" s="193" t="str">
        <f>IFERROR(AL7/AH7,"-")</f>
        <v>-</v>
      </c>
      <c r="AN7" s="194"/>
      <c r="AO7" s="194"/>
      <c r="AP7" s="194"/>
      <c r="AQ7" s="195"/>
      <c r="AR7" s="196" t="str">
        <f>IF(K7=0,"",IF(AQ7=0,"",(AQ7/K7)))</f>
        <v/>
      </c>
      <c r="AS7" s="195"/>
      <c r="AT7" s="197" t="str">
        <f>IFERROR(AS7/AQ7,"-")</f>
        <v>-</v>
      </c>
      <c r="AU7" s="198"/>
      <c r="AV7" s="199" t="str">
        <f>IFERROR(AU7/AQ7,"-")</f>
        <v>-</v>
      </c>
      <c r="AW7" s="200"/>
      <c r="AX7" s="200"/>
      <c r="AY7" s="200"/>
      <c r="AZ7" s="201"/>
      <c r="BA7" s="202" t="str">
        <f>IF(K7=0,"",IF(AZ7=0,"",(AZ7/K7)))</f>
        <v/>
      </c>
      <c r="BB7" s="201"/>
      <c r="BC7" s="203" t="str">
        <f>IFERROR(BB7/AZ7,"-")</f>
        <v>-</v>
      </c>
      <c r="BD7" s="204"/>
      <c r="BE7" s="205" t="str">
        <f>IFERROR(BD7/AZ7,"-")</f>
        <v>-</v>
      </c>
      <c r="BF7" s="206"/>
      <c r="BG7" s="206"/>
      <c r="BH7" s="206"/>
      <c r="BI7" s="207"/>
      <c r="BJ7" s="208" t="str">
        <f>IF(K7=0,"",IF(BI7=0,"",(BI7/K7)))</f>
        <v/>
      </c>
      <c r="BK7" s="209"/>
      <c r="BL7" s="210" t="str">
        <f>IFERROR(BK7/BI7,"-")</f>
        <v>-</v>
      </c>
      <c r="BM7" s="211"/>
      <c r="BN7" s="212" t="str">
        <f>IFERROR(BM7/BI7,"-")</f>
        <v>-</v>
      </c>
      <c r="BO7" s="213"/>
      <c r="BP7" s="213"/>
      <c r="BQ7" s="213"/>
      <c r="BR7" s="214"/>
      <c r="BS7" s="215" t="str">
        <f>IF(K7=0,"",IF(BR7=0,"",(BR7/K7)))</f>
        <v/>
      </c>
      <c r="BT7" s="216"/>
      <c r="BU7" s="217" t="str">
        <f>IFERROR(BT7/BR7,"-")</f>
        <v>-</v>
      </c>
      <c r="BV7" s="218"/>
      <c r="BW7" s="219" t="str">
        <f>IFERROR(BV7/BR7,"-")</f>
        <v>-</v>
      </c>
      <c r="BX7" s="220"/>
      <c r="BY7" s="220"/>
      <c r="BZ7" s="220"/>
      <c r="CA7" s="221"/>
      <c r="CB7" s="222" t="str">
        <f>IF(K7=0,"",IF(CA7=0,"",(CA7/K7)))</f>
        <v/>
      </c>
      <c r="CC7" s="223"/>
      <c r="CD7" s="224" t="str">
        <f>IFERROR(CC7/CA7,"-")</f>
        <v>-</v>
      </c>
      <c r="CE7" s="225"/>
      <c r="CF7" s="226" t="str">
        <f>IFERROR(CE7/CA7,"-")</f>
        <v>-</v>
      </c>
      <c r="CG7" s="227"/>
      <c r="CH7" s="227"/>
      <c r="CI7" s="227"/>
      <c r="CJ7" s="228">
        <v>0</v>
      </c>
      <c r="CK7" s="229"/>
      <c r="CL7" s="229"/>
      <c r="CM7" s="229"/>
      <c r="CN7" s="230" t="str">
        <f>IF(AND(CL7=0,CM7=0),"",IF(AND(CL7&lt;=100000,CM7&lt;=100000),"",IF(CL7/CK7&gt;0.7,"男高",IF(CM7/CK7&gt;0.7,"女高",""))))</f>
        <v/>
      </c>
    </row>
    <row r="8" spans="1:94">
      <c r="A8" s="174">
        <f>W8</f>
        <v>1.5499264176347</v>
      </c>
      <c r="B8" s="346" t="s">
        <v>95</v>
      </c>
      <c r="C8" s="346"/>
      <c r="D8" s="346"/>
      <c r="E8" s="175" t="s">
        <v>96</v>
      </c>
      <c r="F8" s="175" t="s">
        <v>92</v>
      </c>
      <c r="G8" s="339">
        <v>3640818</v>
      </c>
      <c r="H8" s="176">
        <v>2699</v>
      </c>
      <c r="I8" s="176">
        <v>0</v>
      </c>
      <c r="J8" s="176">
        <v>49007</v>
      </c>
      <c r="K8" s="177">
        <v>1265</v>
      </c>
      <c r="L8" s="178">
        <f>IFERROR(K8/J8,"-")</f>
        <v>0.025812639010754</v>
      </c>
      <c r="M8" s="176">
        <v>54</v>
      </c>
      <c r="N8" s="176">
        <v>500</v>
      </c>
      <c r="O8" s="178">
        <f>IFERROR(M8/(K8),"-")</f>
        <v>0.042687747035573</v>
      </c>
      <c r="P8" s="179">
        <f>IFERROR(G8/SUM(K8:K8),"-")</f>
        <v>2878.1169960474</v>
      </c>
      <c r="Q8" s="180">
        <v>123</v>
      </c>
      <c r="R8" s="178">
        <f>IF(K8=0,"-",Q8/K8)</f>
        <v>0.097233201581028</v>
      </c>
      <c r="S8" s="344">
        <v>5643000</v>
      </c>
      <c r="T8" s="345">
        <f>IFERROR(S8/K8,"-")</f>
        <v>4460.8695652174</v>
      </c>
      <c r="U8" s="345">
        <f>IFERROR(S8/Q8,"-")</f>
        <v>45878.048780488</v>
      </c>
      <c r="V8" s="339">
        <f>SUM(S8:S8)-SUM(G8:G8)</f>
        <v>2002182</v>
      </c>
      <c r="W8" s="182">
        <f>SUM(S8:S8)/SUM(G8:G8)</f>
        <v>1.5499264176347</v>
      </c>
      <c r="Y8" s="183">
        <v>44</v>
      </c>
      <c r="Z8" s="184">
        <f>IF(K8=0,"",IF(Y8=0,"",(Y8/K8)))</f>
        <v>0.034782608695652</v>
      </c>
      <c r="AA8" s="183"/>
      <c r="AB8" s="185">
        <f>IFERROR(AA8/Y8,"-")</f>
        <v>0</v>
      </c>
      <c r="AC8" s="186"/>
      <c r="AD8" s="187">
        <f>IFERROR(AC8/Y8,"-")</f>
        <v>0</v>
      </c>
      <c r="AE8" s="188"/>
      <c r="AF8" s="188"/>
      <c r="AG8" s="188"/>
      <c r="AH8" s="189">
        <v>147</v>
      </c>
      <c r="AI8" s="190">
        <f>IF(K8=0,"",IF(AH8=0,"",(AH8/K8)))</f>
        <v>0.11620553359684</v>
      </c>
      <c r="AJ8" s="189">
        <v>3</v>
      </c>
      <c r="AK8" s="191">
        <f>IFERROR(AJ8/AH8,"-")</f>
        <v>0.020408163265306</v>
      </c>
      <c r="AL8" s="192">
        <v>26000</v>
      </c>
      <c r="AM8" s="193">
        <f>IFERROR(AL8/AH8,"-")</f>
        <v>176.87074829932</v>
      </c>
      <c r="AN8" s="194">
        <v>2</v>
      </c>
      <c r="AO8" s="194"/>
      <c r="AP8" s="194">
        <v>1</v>
      </c>
      <c r="AQ8" s="195">
        <v>136</v>
      </c>
      <c r="AR8" s="196">
        <f>IF(K8=0,"",IF(AQ8=0,"",(AQ8/K8)))</f>
        <v>0.10750988142292</v>
      </c>
      <c r="AS8" s="195">
        <v>2</v>
      </c>
      <c r="AT8" s="197">
        <f>IFERROR(AS8/AQ8,"-")</f>
        <v>0.014705882352941</v>
      </c>
      <c r="AU8" s="198">
        <v>19000</v>
      </c>
      <c r="AV8" s="199">
        <f>IFERROR(AU8/AQ8,"-")</f>
        <v>139.70588235294</v>
      </c>
      <c r="AW8" s="200"/>
      <c r="AX8" s="200">
        <v>1</v>
      </c>
      <c r="AY8" s="200">
        <v>1</v>
      </c>
      <c r="AZ8" s="201">
        <v>315</v>
      </c>
      <c r="BA8" s="202">
        <f>IF(K8=0,"",IF(AZ8=0,"",(AZ8/K8)))</f>
        <v>0.24901185770751</v>
      </c>
      <c r="BB8" s="201">
        <v>16</v>
      </c>
      <c r="BC8" s="203">
        <f>IFERROR(BB8/AZ8,"-")</f>
        <v>0.050793650793651</v>
      </c>
      <c r="BD8" s="204">
        <v>287000</v>
      </c>
      <c r="BE8" s="205">
        <f>IFERROR(BD8/AZ8,"-")</f>
        <v>911.11111111111</v>
      </c>
      <c r="BF8" s="206">
        <v>7</v>
      </c>
      <c r="BG8" s="206">
        <v>2</v>
      </c>
      <c r="BH8" s="206">
        <v>7</v>
      </c>
      <c r="BI8" s="207">
        <v>421</v>
      </c>
      <c r="BJ8" s="208">
        <f>IF(K8=0,"",IF(BI8=0,"",(BI8/K8)))</f>
        <v>0.33280632411067</v>
      </c>
      <c r="BK8" s="209">
        <v>56</v>
      </c>
      <c r="BL8" s="210">
        <f>IFERROR(BK8/BI8,"-")</f>
        <v>0.13301662707838</v>
      </c>
      <c r="BM8" s="211">
        <v>2213000</v>
      </c>
      <c r="BN8" s="212">
        <f>IFERROR(BM8/BI8,"-")</f>
        <v>5256.5320665083</v>
      </c>
      <c r="BO8" s="213">
        <v>29</v>
      </c>
      <c r="BP8" s="213">
        <v>8</v>
      </c>
      <c r="BQ8" s="213">
        <v>19</v>
      </c>
      <c r="BR8" s="214">
        <v>172</v>
      </c>
      <c r="BS8" s="215">
        <f>IF(K8=0,"",IF(BR8=0,"",(BR8/K8)))</f>
        <v>0.13596837944664</v>
      </c>
      <c r="BT8" s="216">
        <v>38</v>
      </c>
      <c r="BU8" s="217">
        <f>IFERROR(BT8/BR8,"-")</f>
        <v>0.22093023255814</v>
      </c>
      <c r="BV8" s="218">
        <v>2729000</v>
      </c>
      <c r="BW8" s="219">
        <f>IFERROR(BV8/BR8,"-")</f>
        <v>15866.279069767</v>
      </c>
      <c r="BX8" s="220">
        <v>16</v>
      </c>
      <c r="BY8" s="220">
        <v>6</v>
      </c>
      <c r="BZ8" s="220">
        <v>16</v>
      </c>
      <c r="CA8" s="221">
        <v>30</v>
      </c>
      <c r="CB8" s="222">
        <f>IF(K8=0,"",IF(CA8=0,"",(CA8/K8)))</f>
        <v>0.023715415019763</v>
      </c>
      <c r="CC8" s="223">
        <v>8</v>
      </c>
      <c r="CD8" s="224">
        <f>IFERROR(CC8/CA8,"-")</f>
        <v>0.26666666666667</v>
      </c>
      <c r="CE8" s="225">
        <v>369000</v>
      </c>
      <c r="CF8" s="226">
        <f>IFERROR(CE8/CA8,"-")</f>
        <v>12300</v>
      </c>
      <c r="CG8" s="227">
        <v>4</v>
      </c>
      <c r="CH8" s="227"/>
      <c r="CI8" s="227">
        <v>4</v>
      </c>
      <c r="CJ8" s="228">
        <v>123</v>
      </c>
      <c r="CK8" s="229">
        <v>5643000</v>
      </c>
      <c r="CL8" s="229">
        <v>1170000</v>
      </c>
      <c r="CM8" s="229">
        <v>8000</v>
      </c>
      <c r="CN8" s="230" t="str">
        <f>IF(AND(CL8=0,CM8=0),"",IF(AND(CL8&lt;=100000,CM8&lt;=100000),"",IF(CL8/CK8&gt;0.7,"男高",IF(CM8/CK8&gt;0.7,"女高",""))))</f>
        <v/>
      </c>
    </row>
    <row r="9" spans="1:94">
      <c r="A9" s="231"/>
      <c r="B9" s="151"/>
      <c r="C9" s="232"/>
      <c r="D9" s="233"/>
      <c r="E9" s="175"/>
      <c r="F9" s="175"/>
      <c r="G9" s="340"/>
      <c r="H9" s="234"/>
      <c r="I9" s="234"/>
      <c r="J9" s="176"/>
      <c r="K9" s="176"/>
      <c r="L9" s="235"/>
      <c r="M9" s="235"/>
      <c r="N9" s="176"/>
      <c r="O9" s="235"/>
      <c r="P9" s="181"/>
      <c r="Q9" s="181"/>
      <c r="R9" s="181"/>
      <c r="S9" s="344"/>
      <c r="T9" s="344"/>
      <c r="U9" s="344"/>
      <c r="V9" s="344"/>
      <c r="W9" s="235"/>
      <c r="X9" s="172"/>
      <c r="Y9" s="236"/>
      <c r="Z9" s="237"/>
      <c r="AA9" s="236"/>
      <c r="AB9" s="238"/>
      <c r="AC9" s="239"/>
      <c r="AD9" s="240"/>
      <c r="AE9" s="241"/>
      <c r="AF9" s="241"/>
      <c r="AG9" s="241"/>
      <c r="AH9" s="236"/>
      <c r="AI9" s="237"/>
      <c r="AJ9" s="236"/>
      <c r="AK9" s="238"/>
      <c r="AL9" s="239"/>
      <c r="AM9" s="240"/>
      <c r="AN9" s="241"/>
      <c r="AO9" s="241"/>
      <c r="AP9" s="241"/>
      <c r="AQ9" s="236"/>
      <c r="AR9" s="237"/>
      <c r="AS9" s="236"/>
      <c r="AT9" s="238"/>
      <c r="AU9" s="239"/>
      <c r="AV9" s="240"/>
      <c r="AW9" s="241"/>
      <c r="AX9" s="241"/>
      <c r="AY9" s="241"/>
      <c r="AZ9" s="236"/>
      <c r="BA9" s="237"/>
      <c r="BB9" s="236"/>
      <c r="BC9" s="238"/>
      <c r="BD9" s="239"/>
      <c r="BE9" s="240"/>
      <c r="BF9" s="241"/>
      <c r="BG9" s="241"/>
      <c r="BH9" s="241"/>
      <c r="BI9" s="173"/>
      <c r="BJ9" s="242"/>
      <c r="BK9" s="236"/>
      <c r="BL9" s="238"/>
      <c r="BM9" s="239"/>
      <c r="BN9" s="240"/>
      <c r="BO9" s="241"/>
      <c r="BP9" s="241"/>
      <c r="BQ9" s="241"/>
      <c r="BR9" s="173"/>
      <c r="BS9" s="242"/>
      <c r="BT9" s="236"/>
      <c r="BU9" s="238"/>
      <c r="BV9" s="239"/>
      <c r="BW9" s="240"/>
      <c r="BX9" s="241"/>
      <c r="BY9" s="241"/>
      <c r="BZ9" s="241"/>
      <c r="CA9" s="173"/>
      <c r="CB9" s="242"/>
      <c r="CC9" s="236"/>
      <c r="CD9" s="238"/>
      <c r="CE9" s="239"/>
      <c r="CF9" s="240"/>
      <c r="CG9" s="241"/>
      <c r="CH9" s="241"/>
      <c r="CI9" s="241"/>
      <c r="CJ9" s="243"/>
      <c r="CK9" s="239"/>
      <c r="CL9" s="239"/>
      <c r="CM9" s="239"/>
      <c r="CN9" s="244"/>
    </row>
    <row r="10" spans="1:94">
      <c r="A10" s="231"/>
      <c r="B10" s="245"/>
      <c r="C10" s="176"/>
      <c r="D10" s="176"/>
      <c r="E10" s="246"/>
      <c r="F10" s="247"/>
      <c r="G10" s="341"/>
      <c r="H10" s="234"/>
      <c r="I10" s="234"/>
      <c r="J10" s="176"/>
      <c r="K10" s="176"/>
      <c r="L10" s="235"/>
      <c r="M10" s="235"/>
      <c r="N10" s="176"/>
      <c r="O10" s="235"/>
      <c r="P10" s="181"/>
      <c r="Q10" s="181"/>
      <c r="R10" s="181"/>
      <c r="S10" s="344"/>
      <c r="T10" s="344"/>
      <c r="U10" s="344"/>
      <c r="V10" s="344"/>
      <c r="W10" s="235"/>
      <c r="X10" s="248"/>
      <c r="Y10" s="236"/>
      <c r="Z10" s="237"/>
      <c r="AA10" s="236"/>
      <c r="AB10" s="238"/>
      <c r="AC10" s="239"/>
      <c r="AD10" s="240"/>
      <c r="AE10" s="241"/>
      <c r="AF10" s="241"/>
      <c r="AG10" s="241"/>
      <c r="AH10" s="236"/>
      <c r="AI10" s="237"/>
      <c r="AJ10" s="236"/>
      <c r="AK10" s="238"/>
      <c r="AL10" s="239"/>
      <c r="AM10" s="240"/>
      <c r="AN10" s="241"/>
      <c r="AO10" s="241"/>
      <c r="AP10" s="241"/>
      <c r="AQ10" s="236"/>
      <c r="AR10" s="237"/>
      <c r="AS10" s="236"/>
      <c r="AT10" s="238"/>
      <c r="AU10" s="239"/>
      <c r="AV10" s="240"/>
      <c r="AW10" s="241"/>
      <c r="AX10" s="241"/>
      <c r="AY10" s="241"/>
      <c r="AZ10" s="236"/>
      <c r="BA10" s="237"/>
      <c r="BB10" s="236"/>
      <c r="BC10" s="238"/>
      <c r="BD10" s="239"/>
      <c r="BE10" s="240"/>
      <c r="BF10" s="241"/>
      <c r="BG10" s="241"/>
      <c r="BH10" s="241"/>
      <c r="BI10" s="173"/>
      <c r="BJ10" s="242"/>
      <c r="BK10" s="236"/>
      <c r="BL10" s="238"/>
      <c r="BM10" s="239"/>
      <c r="BN10" s="240"/>
      <c r="BO10" s="241"/>
      <c r="BP10" s="241"/>
      <c r="BQ10" s="241"/>
      <c r="BR10" s="173"/>
      <c r="BS10" s="242"/>
      <c r="BT10" s="236"/>
      <c r="BU10" s="238"/>
      <c r="BV10" s="239"/>
      <c r="BW10" s="240"/>
      <c r="BX10" s="241"/>
      <c r="BY10" s="241"/>
      <c r="BZ10" s="241"/>
      <c r="CA10" s="173"/>
      <c r="CB10" s="242"/>
      <c r="CC10" s="236"/>
      <c r="CD10" s="238"/>
      <c r="CE10" s="239"/>
      <c r="CF10" s="240"/>
      <c r="CG10" s="241"/>
      <c r="CH10" s="241"/>
      <c r="CI10" s="241"/>
      <c r="CJ10" s="243"/>
      <c r="CK10" s="239"/>
      <c r="CL10" s="239"/>
      <c r="CM10" s="239"/>
      <c r="CN10" s="244"/>
    </row>
    <row r="11" spans="1:94">
      <c r="A11" s="166">
        <f>Z11</f>
        <v/>
      </c>
      <c r="B11" s="249"/>
      <c r="C11" s="249"/>
      <c r="D11" s="249"/>
      <c r="E11" s="250" t="s">
        <v>97</v>
      </c>
      <c r="F11" s="250"/>
      <c r="G11" s="342">
        <f>SUM(G6:G10)</f>
        <v>15965031</v>
      </c>
      <c r="H11" s="249">
        <f>SUM(H6:H10)</f>
        <v>11697</v>
      </c>
      <c r="I11" s="249">
        <f>SUM(I6:I10)</f>
        <v>0</v>
      </c>
      <c r="J11" s="249">
        <f>SUM(J6:J10)</f>
        <v>429211</v>
      </c>
      <c r="K11" s="249">
        <f>SUM(K6:K10)</f>
        <v>4982</v>
      </c>
      <c r="L11" s="251">
        <f>IFERROR(K11/J11,"-")</f>
        <v>0.01160734463935</v>
      </c>
      <c r="M11" s="252">
        <f>SUM(M6:M10)</f>
        <v>213</v>
      </c>
      <c r="N11" s="252">
        <f>SUM(N6:N10)</f>
        <v>1734</v>
      </c>
      <c r="O11" s="251">
        <f>IFERROR(M11/K11,"-")</f>
        <v>0.042753914090727</v>
      </c>
      <c r="P11" s="253">
        <f>IFERROR(G11/K11,"-")</f>
        <v>3204.5425531915</v>
      </c>
      <c r="Q11" s="254">
        <f>SUM(Q6:Q10)</f>
        <v>541</v>
      </c>
      <c r="R11" s="251">
        <f>IFERROR(Q11/K11,"-")</f>
        <v>0.10859092733842</v>
      </c>
      <c r="S11" s="342">
        <f>SUM(S6:S10)</f>
        <v>25698100</v>
      </c>
      <c r="T11" s="342">
        <f>IFERROR(S11/K11,"-")</f>
        <v>5158.1894821357</v>
      </c>
      <c r="U11" s="342">
        <f>IFERROR(S11/Q11,"-")</f>
        <v>47501.109057301</v>
      </c>
      <c r="V11" s="342">
        <f>S11-G11</f>
        <v>9733069</v>
      </c>
      <c r="W11" s="255">
        <f>S11/G11</f>
        <v>1.6096492390149</v>
      </c>
      <c r="X11" s="256"/>
      <c r="Y11" s="257"/>
      <c r="Z11" s="257"/>
      <c r="AA11" s="257"/>
      <c r="AB11" s="257"/>
      <c r="AC11" s="257"/>
      <c r="AD11" s="257"/>
      <c r="AE11" s="257"/>
      <c r="AF11" s="257"/>
      <c r="AG11" s="257"/>
      <c r="AH11" s="257"/>
      <c r="AI11" s="257"/>
      <c r="AJ11" s="257"/>
      <c r="AK11" s="257"/>
      <c r="AL11" s="257"/>
      <c r="AM11" s="257"/>
      <c r="AN11" s="257"/>
      <c r="AO11" s="257"/>
      <c r="AP11" s="257"/>
      <c r="AQ11" s="257"/>
      <c r="AR11" s="257"/>
      <c r="AS11" s="257"/>
      <c r="AT11" s="257"/>
      <c r="AU11" s="257"/>
      <c r="AV11" s="257"/>
      <c r="AW11" s="257"/>
      <c r="AX11" s="257"/>
      <c r="AY11" s="257"/>
      <c r="AZ11" s="257"/>
      <c r="BA11" s="257"/>
      <c r="BB11" s="257"/>
      <c r="BC11" s="257"/>
      <c r="BD11" s="257"/>
      <c r="BE11" s="257"/>
      <c r="BF11" s="257"/>
      <c r="BG11" s="257"/>
      <c r="BH11" s="257"/>
      <c r="BI11" s="257"/>
      <c r="BJ11" s="257"/>
      <c r="BK11" s="257"/>
      <c r="BL11" s="257"/>
      <c r="BM11" s="257"/>
      <c r="BN11" s="257"/>
      <c r="BO11" s="257"/>
      <c r="BP11" s="257"/>
      <c r="BQ11" s="257"/>
      <c r="BR11" s="257"/>
      <c r="BS11" s="257"/>
      <c r="BT11" s="257"/>
      <c r="BU11" s="257"/>
      <c r="BV11" s="257"/>
      <c r="BW11" s="257"/>
      <c r="BX11" s="257"/>
      <c r="BY11" s="257"/>
      <c r="BZ11" s="257"/>
      <c r="CA11" s="257"/>
      <c r="CB11" s="257"/>
      <c r="CC11" s="257"/>
      <c r="CD11" s="257"/>
      <c r="CE11" s="257"/>
      <c r="CF11" s="257"/>
      <c r="CG11" s="257"/>
      <c r="CH11" s="257"/>
      <c r="CI11" s="257"/>
      <c r="CJ11" s="257"/>
      <c r="CK11" s="257"/>
      <c r="CL11" s="257"/>
      <c r="CM11" s="257"/>
      <c r="CN11" s="25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index</vt:lpstr>
      <vt:lpstr>雑誌</vt:lpstr>
      <vt:lpstr>DVD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