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<sst xmlns="http://schemas.openxmlformats.org/spreadsheetml/2006/main" uniqueCount="95">
  <si>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</si>
  <si>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</si>
  <si>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</si>
  <si>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</si>
  <si>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</si>
  <si>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</si>
  <si>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</si>
  <si>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</si>
  <si>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</si>
  <si>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</si>
  <si>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</si>
  <si>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</si>
  <si>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</si>
  <si>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</si>
  <si>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</si>
  <si>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</si>
  <si>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</si>
  <si>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</si>
  <si>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</si>
  <si>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</si>
  <si>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</si>
  <si>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</si>
  <si>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</si>
  <si>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</si>
  <si>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</si>
  <si>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</si>
  <si>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</si>
  <si>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</si>
  <si>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</si>
  <si>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</si>
  <si>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</si>
  <si>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</si>
  <si>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</si>
  <si>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</si>
  <si>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</si>
  <si>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</si>
  <si>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</si>
  <si>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</si>
  <si>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</si>
  <si>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</si>
  <si>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</si>
  <si>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</si>
  <si>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</si>
  <si>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</si>
  <si>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</si>
  <si>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</si>
  <si>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</si>
  <si>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</si>
  <si>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</si>
  <si>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</si>
  <si>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</si>
  <si>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</si>
  <si>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</si>
  <si>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</si>
  <si>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</si>
  <si>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</si>
  <si>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</si>
  <si>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</si>
  <si>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</si>
  <si>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</si>
  <si>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</si>
  <si>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zs031</t>
  </si>
  <si>
    <t>芸文社</t>
  </si>
  <si>
    <t>右女3（並木塔子）</t>
  </si>
  <si>
    <t>学生いません。ギャルいません。熟女、熟女、熟女</t>
  </si>
  <si>
    <t>lp01</t>
  </si>
  <si>
    <t>カミオン</t>
  </si>
  <si>
    <t>1C2P</t>
  </si>
  <si>
    <t>7月01日(木)</t>
  </si>
  <si>
    <t>zs032</t>
  </si>
  <si>
    <t>空電</t>
  </si>
  <si>
    <t>hv027</t>
  </si>
  <si>
    <t>コアマガジン</t>
  </si>
  <si>
    <t>2Pスポーツ新聞_v01_パートナー(エロ)</t>
  </si>
  <si>
    <t>実話BUNKAタブー</t>
  </si>
  <si>
    <t>7月16日(金)</t>
  </si>
  <si>
    <t>hv028</t>
  </si>
  <si>
    <t>hv029</t>
  </si>
  <si>
    <t>日本ジャーナル出版</t>
  </si>
  <si>
    <t>1Pスポーツ新聞（パートナー）</t>
  </si>
  <si>
    <t>週刊実話増刊「実話ザ・タブー」</t>
  </si>
  <si>
    <t>表4　4C1P</t>
  </si>
  <si>
    <t>7月28日(水)</t>
  </si>
  <si>
    <t>hv030</t>
  </si>
  <si>
    <t>雑誌 TOTAL</t>
  </si>
  <si>
    <t>●リスティング 広告</t>
  </si>
  <si>
    <t>UA</t>
  </si>
  <si>
    <t>ydi</t>
  </si>
  <si>
    <t>YDN（インフィード）</t>
  </si>
  <si>
    <t>7/1～7/31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</si>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</sst>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6</v>
      </c>
      <c r="D6" s="329">
        <v>318000</v>
      </c>
      <c r="E6" s="79">
        <v>193</v>
      </c>
      <c r="F6" s="79">
        <v>87</v>
      </c>
      <c r="G6" s="79">
        <v>216</v>
      </c>
      <c r="H6" s="89">
        <v>48</v>
      </c>
      <c r="I6" s="90">
        <v>1</v>
      </c>
      <c r="J6" s="143">
        <f>H6+I6</f>
        <v>49</v>
      </c>
      <c r="K6" s="80">
        <f>IFERROR(J6/G6,"-")</f>
        <v>0.22685185185185</v>
      </c>
      <c r="L6" s="79">
        <v>5</v>
      </c>
      <c r="M6" s="79">
        <v>11</v>
      </c>
      <c r="N6" s="80">
        <f>IFERROR(L6/J6,"-")</f>
        <v>0.10204081632653</v>
      </c>
      <c r="O6" s="81">
        <f>IFERROR(D6/J6,"-")</f>
        <v>6489.7959183673</v>
      </c>
      <c r="P6" s="82">
        <v>5</v>
      </c>
      <c r="Q6" s="80">
        <f>IFERROR(P6/J6,"-")</f>
        <v>0.10204081632653</v>
      </c>
      <c r="R6" s="334">
        <v>458000</v>
      </c>
      <c r="S6" s="335">
        <f>IFERROR(R6/J6,"-")</f>
        <v>9346.9387755102</v>
      </c>
      <c r="T6" s="335">
        <f>IFERROR(R6/P6,"-")</f>
        <v>91600</v>
      </c>
      <c r="U6" s="329">
        <f>IFERROR(R6-D6,"-")</f>
        <v>140000</v>
      </c>
      <c r="V6" s="83">
        <f>R6/D6</f>
        <v>1.440251572327</v>
      </c>
      <c r="W6" s="77"/>
      <c r="X6" s="142"/>
    </row>
    <row r="7" spans="1:24">
      <c r="A7" s="78"/>
      <c r="B7" s="84" t="s">
        <v>24</v>
      </c>
      <c r="C7" s="84">
        <v>3</v>
      </c>
      <c r="D7" s="329">
        <v>9460429</v>
      </c>
      <c r="E7" s="79">
        <v>8256</v>
      </c>
      <c r="F7" s="79">
        <v>0</v>
      </c>
      <c r="G7" s="79">
        <v>355924</v>
      </c>
      <c r="H7" s="89">
        <v>3606</v>
      </c>
      <c r="I7" s="90">
        <v>37</v>
      </c>
      <c r="J7" s="143">
        <f>H7+I7</f>
        <v>3643</v>
      </c>
      <c r="K7" s="80">
        <f>IFERROR(J7/G7,"-")</f>
        <v>0.010235331138108</v>
      </c>
      <c r="L7" s="79">
        <v>176</v>
      </c>
      <c r="M7" s="79">
        <v>1175</v>
      </c>
      <c r="N7" s="80">
        <f>IFERROR(L7/J7,"-")</f>
        <v>0.048311830908592</v>
      </c>
      <c r="O7" s="81">
        <f>IFERROR(D7/J7,"-")</f>
        <v>2596.8786714246</v>
      </c>
      <c r="P7" s="82">
        <v>413</v>
      </c>
      <c r="Q7" s="80">
        <f>IFERROR(P7/J7,"-")</f>
        <v>0.11336810321164</v>
      </c>
      <c r="R7" s="334">
        <v>21629003</v>
      </c>
      <c r="S7" s="335">
        <f>IFERROR(R7/J7,"-")</f>
        <v>5937.1405435081</v>
      </c>
      <c r="T7" s="335">
        <f>IFERROR(R7/P7,"-")</f>
        <v>52370.467312349</v>
      </c>
      <c r="U7" s="329">
        <f>IFERROR(R7-D7,"-")</f>
        <v>12168574</v>
      </c>
      <c r="V7" s="83">
        <f>R7/D7</f>
        <v>2.2862602742434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9778429</v>
      </c>
      <c r="E10" s="41">
        <f>SUM(E6:E8)</f>
        <v>8449</v>
      </c>
      <c r="F10" s="41">
        <f>SUM(F6:F8)</f>
        <v>87</v>
      </c>
      <c r="G10" s="41">
        <f>SUM(G6:G8)</f>
        <v>356140</v>
      </c>
      <c r="H10" s="41">
        <f>SUM(H6:H8)</f>
        <v>3654</v>
      </c>
      <c r="I10" s="41">
        <f>SUM(I6:I8)</f>
        <v>38</v>
      </c>
      <c r="J10" s="41">
        <f>SUM(J6:J8)</f>
        <v>3692</v>
      </c>
      <c r="K10" s="42">
        <f>IFERROR(J10/G10,"-")</f>
        <v>0.010366709720896</v>
      </c>
      <c r="L10" s="76">
        <f>SUM(L6:L8)</f>
        <v>181</v>
      </c>
      <c r="M10" s="76">
        <f>SUM(M6:M8)</f>
        <v>1186</v>
      </c>
      <c r="N10" s="42">
        <f>IFERROR(L10/J10,"-")</f>
        <v>0.049024918743229</v>
      </c>
      <c r="O10" s="43">
        <f>IFERROR(D10/J10,"-")</f>
        <v>2648.5452329361</v>
      </c>
      <c r="P10" s="44">
        <f>SUM(P6:P8)</f>
        <v>418</v>
      </c>
      <c r="Q10" s="42">
        <f>IFERROR(P10/J10,"-")</f>
        <v>0.11321776814735</v>
      </c>
      <c r="R10" s="332">
        <f>SUM(R6:R8)</f>
        <v>22087003</v>
      </c>
      <c r="S10" s="332">
        <f>IFERROR(R10/J10,"-")</f>
        <v>5982.3951787649</v>
      </c>
      <c r="T10" s="332">
        <f>IFERROR(P10/P10,"-")</f>
        <v>1</v>
      </c>
      <c r="U10" s="332">
        <f>SUM(U6:U8)</f>
        <v>12308574</v>
      </c>
      <c r="V10" s="45">
        <f>IFERROR(R10/D10,"-")</f>
        <v>2.2587475963675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6" t="s">
        <v>61</v>
      </c>
      <c r="C6" s="346" t="s">
        <v>62</v>
      </c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88" t="s">
        <v>68</v>
      </c>
      <c r="J6" s="329">
        <v>120000</v>
      </c>
      <c r="K6" s="79">
        <v>13</v>
      </c>
      <c r="L6" s="79">
        <v>0</v>
      </c>
      <c r="M6" s="79">
        <v>30</v>
      </c>
      <c r="N6" s="89">
        <v>7</v>
      </c>
      <c r="O6" s="90">
        <v>0</v>
      </c>
      <c r="P6" s="91">
        <f>N6+O6</f>
        <v>7</v>
      </c>
      <c r="Q6" s="80">
        <f>IFERROR(P6/M6,"-")</f>
        <v>0.23333333333333</v>
      </c>
      <c r="R6" s="79">
        <v>0</v>
      </c>
      <c r="S6" s="79">
        <v>3</v>
      </c>
      <c r="T6" s="80">
        <f>IFERROR(R6/(P6),"-")</f>
        <v>0</v>
      </c>
      <c r="U6" s="335">
        <f>IFERROR(J6/SUM(N6:O7),"-")</f>
        <v>10909.090909091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-120000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0.71428571428571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19</v>
      </c>
      <c r="L7" s="79">
        <v>12</v>
      </c>
      <c r="M7" s="79">
        <v>13</v>
      </c>
      <c r="N7" s="89">
        <v>4</v>
      </c>
      <c r="O7" s="90">
        <v>0</v>
      </c>
      <c r="P7" s="91">
        <f>N7+O7</f>
        <v>4</v>
      </c>
      <c r="Q7" s="80">
        <f>IFERROR(P7/M7,"-")</f>
        <v>0.30769230769231</v>
      </c>
      <c r="R7" s="79">
        <v>0</v>
      </c>
      <c r="S7" s="79">
        <v>1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6" t="s">
        <v>71</v>
      </c>
      <c r="C8" s="346" t="s">
        <v>72</v>
      </c>
      <c r="D8" s="346" t="s">
        <v>73</v>
      </c>
      <c r="E8" s="346"/>
      <c r="F8" s="346" t="s">
        <v>65</v>
      </c>
      <c r="G8" s="88" t="s">
        <v>74</v>
      </c>
      <c r="H8" s="88" t="s">
        <v>67</v>
      </c>
      <c r="I8" s="88" t="s">
        <v>75</v>
      </c>
      <c r="J8" s="329">
        <v>48000</v>
      </c>
      <c r="K8" s="79">
        <v>4</v>
      </c>
      <c r="L8" s="79">
        <v>0</v>
      </c>
      <c r="M8" s="79">
        <v>20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5">
        <f>IFERROR(J8/SUM(N8:O9),"-")</f>
        <v>24000</v>
      </c>
      <c r="V8" s="82">
        <v>0</v>
      </c>
      <c r="W8" s="80" t="str">
        <f>IF(P8=0,"-",V8/P8)</f>
        <v>-</v>
      </c>
      <c r="X8" s="334">
        <v>0</v>
      </c>
      <c r="Y8" s="335" t="str">
        <f>IFERROR(X8/P8,"-")</f>
        <v>-</v>
      </c>
      <c r="Z8" s="335" t="str">
        <f>IFERROR(X8/V8,"-")</f>
        <v>-</v>
      </c>
      <c r="AA8" s="329">
        <f>SUM(X8:X9)-SUM(J8:J9)</f>
        <v>-48000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76</v>
      </c>
      <c r="C9" s="346"/>
      <c r="D9" s="346"/>
      <c r="E9" s="346"/>
      <c r="F9" s="346" t="s">
        <v>70</v>
      </c>
      <c r="G9" s="88"/>
      <c r="H9" s="88"/>
      <c r="I9" s="88"/>
      <c r="J9" s="329"/>
      <c r="K9" s="79">
        <v>9</v>
      </c>
      <c r="L9" s="79">
        <v>6</v>
      </c>
      <c r="M9" s="79">
        <v>1</v>
      </c>
      <c r="N9" s="89">
        <v>2</v>
      </c>
      <c r="O9" s="90">
        <v>0</v>
      </c>
      <c r="P9" s="91">
        <f>N9+O9</f>
        <v>2</v>
      </c>
      <c r="Q9" s="80">
        <f>IFERROR(P9/M9,"-")</f>
        <v>2</v>
      </c>
      <c r="R9" s="79">
        <v>0</v>
      </c>
      <c r="S9" s="79">
        <v>1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3.0533333333333</v>
      </c>
      <c r="B10" s="346" t="s">
        <v>77</v>
      </c>
      <c r="C10" s="346" t="s">
        <v>78</v>
      </c>
      <c r="D10" s="346" t="s">
        <v>79</v>
      </c>
      <c r="E10" s="346"/>
      <c r="F10" s="346" t="s">
        <v>65</v>
      </c>
      <c r="G10" s="88" t="s">
        <v>80</v>
      </c>
      <c r="H10" s="88" t="s">
        <v>81</v>
      </c>
      <c r="I10" s="88" t="s">
        <v>82</v>
      </c>
      <c r="J10" s="329">
        <v>150000</v>
      </c>
      <c r="K10" s="79">
        <v>20</v>
      </c>
      <c r="L10" s="79">
        <v>0</v>
      </c>
      <c r="M10" s="79">
        <v>67</v>
      </c>
      <c r="N10" s="89">
        <v>8</v>
      </c>
      <c r="O10" s="90">
        <v>0</v>
      </c>
      <c r="P10" s="91">
        <f>N10+O10</f>
        <v>8</v>
      </c>
      <c r="Q10" s="80">
        <f>IFERROR(P10/M10,"-")</f>
        <v>0.11940298507463</v>
      </c>
      <c r="R10" s="79">
        <v>2</v>
      </c>
      <c r="S10" s="79">
        <v>4</v>
      </c>
      <c r="T10" s="80">
        <f>IFERROR(R10/(P10),"-")</f>
        <v>0.25</v>
      </c>
      <c r="U10" s="335">
        <f>IFERROR(J10/SUM(N10:O11),"-")</f>
        <v>4166.6666666667</v>
      </c>
      <c r="V10" s="82">
        <v>1</v>
      </c>
      <c r="W10" s="80">
        <f>IF(P10=0,"-",V10/P10)</f>
        <v>0.125</v>
      </c>
      <c r="X10" s="334">
        <v>65000</v>
      </c>
      <c r="Y10" s="335">
        <f>IFERROR(X10/P10,"-")</f>
        <v>8125</v>
      </c>
      <c r="Z10" s="335">
        <f>IFERROR(X10/V10,"-")</f>
        <v>65000</v>
      </c>
      <c r="AA10" s="329">
        <f>SUM(X10:X11)-SUM(J10:J11)</f>
        <v>308000</v>
      </c>
      <c r="AB10" s="83">
        <f>SUM(X10:X11)/SUM(J10:J11)</f>
        <v>3.0533333333333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0.375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0.125</v>
      </c>
      <c r="BG10" s="110">
        <v>1</v>
      </c>
      <c r="BH10" s="112">
        <f>IFERROR(BG10/BE10,"-")</f>
        <v>1</v>
      </c>
      <c r="BI10" s="113">
        <v>65000</v>
      </c>
      <c r="BJ10" s="114">
        <f>IFERROR(BI10/BE10,"-")</f>
        <v>65000</v>
      </c>
      <c r="BK10" s="115"/>
      <c r="BL10" s="115"/>
      <c r="BM10" s="115">
        <v>1</v>
      </c>
      <c r="BN10" s="117">
        <v>2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65000</v>
      </c>
      <c r="CQ10" s="139">
        <v>65000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83</v>
      </c>
      <c r="C11" s="346"/>
      <c r="D11" s="346"/>
      <c r="E11" s="346"/>
      <c r="F11" s="346" t="s">
        <v>70</v>
      </c>
      <c r="G11" s="88"/>
      <c r="H11" s="88"/>
      <c r="I11" s="88"/>
      <c r="J11" s="329"/>
      <c r="K11" s="79">
        <v>128</v>
      </c>
      <c r="L11" s="79">
        <v>69</v>
      </c>
      <c r="M11" s="79">
        <v>85</v>
      </c>
      <c r="N11" s="89">
        <v>27</v>
      </c>
      <c r="O11" s="90">
        <v>1</v>
      </c>
      <c r="P11" s="91">
        <f>N11+O11</f>
        <v>28</v>
      </c>
      <c r="Q11" s="80">
        <f>IFERROR(P11/M11,"-")</f>
        <v>0.32941176470588</v>
      </c>
      <c r="R11" s="79">
        <v>3</v>
      </c>
      <c r="S11" s="79">
        <v>2</v>
      </c>
      <c r="T11" s="80">
        <f>IFERROR(R11/(P11),"-")</f>
        <v>0.10714285714286</v>
      </c>
      <c r="U11" s="335"/>
      <c r="V11" s="82">
        <v>4</v>
      </c>
      <c r="W11" s="80">
        <f>IF(P11=0,"-",V11/P11)</f>
        <v>0.14285714285714</v>
      </c>
      <c r="X11" s="334">
        <v>393000</v>
      </c>
      <c r="Y11" s="335">
        <f>IFERROR(X11/P11,"-")</f>
        <v>14035.714285714</v>
      </c>
      <c r="Z11" s="335">
        <f>IFERROR(X11/V11,"-")</f>
        <v>98250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0.071428571428571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0.035714285714286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7</v>
      </c>
      <c r="BF11" s="111">
        <f>IF(P11=0,"",IF(BE11=0,"",(BE11/P11)))</f>
        <v>0.25</v>
      </c>
      <c r="BG11" s="110">
        <v>1</v>
      </c>
      <c r="BH11" s="112">
        <f>IFERROR(BG11/BE11,"-")</f>
        <v>0.14285714285714</v>
      </c>
      <c r="BI11" s="113">
        <v>10000</v>
      </c>
      <c r="BJ11" s="114">
        <f>IFERROR(BI11/BE11,"-")</f>
        <v>1428.5714285714</v>
      </c>
      <c r="BK11" s="115">
        <v>1</v>
      </c>
      <c r="BL11" s="115"/>
      <c r="BM11" s="115"/>
      <c r="BN11" s="117">
        <v>11</v>
      </c>
      <c r="BO11" s="118">
        <f>IF(P11=0,"",IF(BN11=0,"",(BN11/P11)))</f>
        <v>0.39285714285714</v>
      </c>
      <c r="BP11" s="119">
        <v>2</v>
      </c>
      <c r="BQ11" s="120">
        <f>IFERROR(BP11/BN11,"-")</f>
        <v>0.18181818181818</v>
      </c>
      <c r="BR11" s="121">
        <v>378000</v>
      </c>
      <c r="BS11" s="122">
        <f>IFERROR(BR11/BN11,"-")</f>
        <v>34363.636363636</v>
      </c>
      <c r="BT11" s="123">
        <v>1</v>
      </c>
      <c r="BU11" s="123"/>
      <c r="BV11" s="123">
        <v>1</v>
      </c>
      <c r="BW11" s="124">
        <v>5</v>
      </c>
      <c r="BX11" s="125">
        <f>IF(P11=0,"",IF(BW11=0,"",(BW11/P11)))</f>
        <v>0.17857142857143</v>
      </c>
      <c r="BY11" s="126">
        <v>1</v>
      </c>
      <c r="BZ11" s="127">
        <f>IFERROR(BY11/BW11,"-")</f>
        <v>0.2</v>
      </c>
      <c r="CA11" s="128">
        <v>5000</v>
      </c>
      <c r="CB11" s="129">
        <f>IFERROR(CA11/BW11,"-")</f>
        <v>1000</v>
      </c>
      <c r="CC11" s="130">
        <v>1</v>
      </c>
      <c r="CD11" s="130"/>
      <c r="CE11" s="130"/>
      <c r="CF11" s="131">
        <v>2</v>
      </c>
      <c r="CG11" s="132">
        <f>IF(P11=0,"",IF(CF11=0,"",(CF11/P11)))</f>
        <v>0.071428571428571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393000</v>
      </c>
      <c r="CQ11" s="139">
        <v>373000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0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6"/>
      <c r="V12" s="25"/>
      <c r="W12" s="25"/>
      <c r="X12" s="336"/>
      <c r="Y12" s="336"/>
      <c r="Z12" s="336"/>
      <c r="AA12" s="336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6"/>
      <c r="V13" s="25"/>
      <c r="W13" s="25"/>
      <c r="X13" s="336"/>
      <c r="Y13" s="336"/>
      <c r="Z13" s="336"/>
      <c r="AA13" s="336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1.440251572327</v>
      </c>
      <c r="B14" s="39"/>
      <c r="C14" s="39"/>
      <c r="D14" s="39"/>
      <c r="E14" s="39"/>
      <c r="F14" s="39"/>
      <c r="G14" s="40" t="s">
        <v>84</v>
      </c>
      <c r="H14" s="40"/>
      <c r="I14" s="40"/>
      <c r="J14" s="332">
        <f>SUM(J6:J13)</f>
        <v>318000</v>
      </c>
      <c r="K14" s="41">
        <f>SUM(K6:K13)</f>
        <v>193</v>
      </c>
      <c r="L14" s="41">
        <f>SUM(L6:L13)</f>
        <v>87</v>
      </c>
      <c r="M14" s="41">
        <f>SUM(M6:M13)</f>
        <v>216</v>
      </c>
      <c r="N14" s="41">
        <f>SUM(N6:N13)</f>
        <v>48</v>
      </c>
      <c r="O14" s="41">
        <f>SUM(O6:O13)</f>
        <v>1</v>
      </c>
      <c r="P14" s="41">
        <f>SUM(P6:P13)</f>
        <v>49</v>
      </c>
      <c r="Q14" s="42">
        <f>IFERROR(P14/M14,"-")</f>
        <v>0.22685185185185</v>
      </c>
      <c r="R14" s="76">
        <f>SUM(R6:R13)</f>
        <v>5</v>
      </c>
      <c r="S14" s="76">
        <f>SUM(S6:S13)</f>
        <v>11</v>
      </c>
      <c r="T14" s="42">
        <f>IFERROR(R14/P14,"-")</f>
        <v>0.10204081632653</v>
      </c>
      <c r="U14" s="337">
        <f>IFERROR(J14/P14,"-")</f>
        <v>6489.7959183673</v>
      </c>
      <c r="V14" s="44">
        <f>SUM(V6:V13)</f>
        <v>5</v>
      </c>
      <c r="W14" s="42">
        <f>IFERROR(V14/P14,"-")</f>
        <v>0.10204081632653</v>
      </c>
      <c r="X14" s="332">
        <f>SUM(X6:X13)</f>
        <v>458000</v>
      </c>
      <c r="Y14" s="332">
        <f>IFERROR(X14/P14,"-")</f>
        <v>9346.9387755102</v>
      </c>
      <c r="Z14" s="332">
        <f>IFERROR(X14/V14,"-")</f>
        <v>91600</v>
      </c>
      <c r="AA14" s="332">
        <f>X14-J14</f>
        <v>140000</v>
      </c>
      <c r="AB14" s="45">
        <f>X14/J14</f>
        <v>1.440251572327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85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86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2.3268604642225</v>
      </c>
      <c r="B6" s="346" t="s">
        <v>87</v>
      </c>
      <c r="C6" s="346"/>
      <c r="D6" s="346"/>
      <c r="E6" s="175" t="s">
        <v>88</v>
      </c>
      <c r="F6" s="175" t="s">
        <v>89</v>
      </c>
      <c r="G6" s="339">
        <v>8716897</v>
      </c>
      <c r="H6" s="176">
        <v>7258</v>
      </c>
      <c r="I6" s="176">
        <v>0</v>
      </c>
      <c r="J6" s="176">
        <v>338636</v>
      </c>
      <c r="K6" s="177">
        <v>3153</v>
      </c>
      <c r="L6" s="178">
        <f>IFERROR(K6/J6,"-")</f>
        <v>0.0093108824814845</v>
      </c>
      <c r="M6" s="176">
        <v>154</v>
      </c>
      <c r="N6" s="176">
        <v>1015</v>
      </c>
      <c r="O6" s="178">
        <f>IFERROR(M6/(K6),"-")</f>
        <v>0.0488423723438</v>
      </c>
      <c r="P6" s="179">
        <f>IFERROR(G6/SUM(K6:K6),"-")</f>
        <v>2764.6359023153</v>
      </c>
      <c r="Q6" s="180">
        <v>365</v>
      </c>
      <c r="R6" s="178">
        <f>IF(K6=0,"-",Q6/K6)</f>
        <v>0.11576276562004</v>
      </c>
      <c r="S6" s="344">
        <v>20283003</v>
      </c>
      <c r="T6" s="345">
        <f>IFERROR(S6/K6,"-")</f>
        <v>6432.9219790676</v>
      </c>
      <c r="U6" s="345">
        <f>IFERROR(S6/Q6,"-")</f>
        <v>55569.871232877</v>
      </c>
      <c r="V6" s="339">
        <f>SUM(S6:S6)-SUM(G6:G6)</f>
        <v>11566106</v>
      </c>
      <c r="W6" s="182">
        <f>SUM(S6:S6)/SUM(G6:G6)</f>
        <v>2.3268604642225</v>
      </c>
      <c r="Y6" s="183">
        <v>75</v>
      </c>
      <c r="Z6" s="184">
        <f>IF(K6=0,"",IF(Y6=0,"",(Y6/K6)))</f>
        <v>0.023786869647954</v>
      </c>
      <c r="AA6" s="183">
        <v>1</v>
      </c>
      <c r="AB6" s="185">
        <f>IFERROR(AA6/Y6,"-")</f>
        <v>0.013333333333333</v>
      </c>
      <c r="AC6" s="186">
        <v>30000</v>
      </c>
      <c r="AD6" s="187">
        <f>IFERROR(AC6/Y6,"-")</f>
        <v>400</v>
      </c>
      <c r="AE6" s="188"/>
      <c r="AF6" s="188"/>
      <c r="AG6" s="188">
        <v>1</v>
      </c>
      <c r="AH6" s="189">
        <v>2</v>
      </c>
      <c r="AI6" s="190">
        <f>IF(K6=0,"",IF(AH6=0,"",(AH6/K6)))</f>
        <v>0.00063431652394545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10</v>
      </c>
      <c r="AR6" s="196">
        <f>IF(K6=0,"",IF(AQ6=0,"",(AQ6/K6)))</f>
        <v>0.0031715826197272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95</v>
      </c>
      <c r="BA6" s="202">
        <f>IF(K6=0,"",IF(AZ6=0,"",(AZ6/K6)))</f>
        <v>0.030130034887409</v>
      </c>
      <c r="BB6" s="201">
        <v>5</v>
      </c>
      <c r="BC6" s="203">
        <f>IFERROR(BB6/AZ6,"-")</f>
        <v>0.052631578947368</v>
      </c>
      <c r="BD6" s="204">
        <v>44000</v>
      </c>
      <c r="BE6" s="205">
        <f>IFERROR(BD6/AZ6,"-")</f>
        <v>463.15789473684</v>
      </c>
      <c r="BF6" s="206">
        <v>3</v>
      </c>
      <c r="BG6" s="206">
        <v>1</v>
      </c>
      <c r="BH6" s="206">
        <v>1</v>
      </c>
      <c r="BI6" s="207">
        <v>2049</v>
      </c>
      <c r="BJ6" s="208">
        <f>IF(K6=0,"",IF(BI6=0,"",(BI6/K6)))</f>
        <v>0.64985727878211</v>
      </c>
      <c r="BK6" s="209">
        <v>220</v>
      </c>
      <c r="BL6" s="210">
        <f>IFERROR(BK6/BI6,"-")</f>
        <v>0.10736944851147</v>
      </c>
      <c r="BM6" s="211">
        <v>5951000</v>
      </c>
      <c r="BN6" s="212">
        <f>IFERROR(BM6/BI6,"-")</f>
        <v>2904.3435822352</v>
      </c>
      <c r="BO6" s="213">
        <v>99</v>
      </c>
      <c r="BP6" s="213">
        <v>30</v>
      </c>
      <c r="BQ6" s="213">
        <v>91</v>
      </c>
      <c r="BR6" s="214">
        <v>815</v>
      </c>
      <c r="BS6" s="215">
        <f>IF(K6=0,"",IF(BR6=0,"",(BR6/K6)))</f>
        <v>0.25848398350777</v>
      </c>
      <c r="BT6" s="216">
        <v>120</v>
      </c>
      <c r="BU6" s="217">
        <f>IFERROR(BT6/BR6,"-")</f>
        <v>0.14723926380368</v>
      </c>
      <c r="BV6" s="218">
        <v>11256003</v>
      </c>
      <c r="BW6" s="219">
        <f>IFERROR(BV6/BR6,"-")</f>
        <v>13811.046625767</v>
      </c>
      <c r="BX6" s="220">
        <v>34</v>
      </c>
      <c r="BY6" s="220">
        <v>15</v>
      </c>
      <c r="BZ6" s="220">
        <v>71</v>
      </c>
      <c r="CA6" s="221">
        <v>107</v>
      </c>
      <c r="CB6" s="222">
        <f>IF(K6=0,"",IF(CA6=0,"",(CA6/K6)))</f>
        <v>0.033935934031082</v>
      </c>
      <c r="CC6" s="223">
        <v>19</v>
      </c>
      <c r="CD6" s="224">
        <f>IFERROR(CC6/CA6,"-")</f>
        <v>0.17757009345794</v>
      </c>
      <c r="CE6" s="225">
        <v>3002000</v>
      </c>
      <c r="CF6" s="226">
        <f>IFERROR(CE6/CA6,"-")</f>
        <v>28056.074766355</v>
      </c>
      <c r="CG6" s="227">
        <v>7</v>
      </c>
      <c r="CH6" s="227">
        <v>5</v>
      </c>
      <c r="CI6" s="227">
        <v>7</v>
      </c>
      <c r="CJ6" s="228">
        <v>365</v>
      </c>
      <c r="CK6" s="229">
        <v>20283003</v>
      </c>
      <c r="CL6" s="229">
        <v>1075000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90</v>
      </c>
      <c r="C7" s="346"/>
      <c r="D7" s="346"/>
      <c r="E7" s="175" t="s">
        <v>91</v>
      </c>
      <c r="F7" s="175" t="s">
        <v>89</v>
      </c>
      <c r="G7" s="339">
        <v>0</v>
      </c>
      <c r="H7" s="176">
        <v>0</v>
      </c>
      <c r="I7" s="176">
        <v>0</v>
      </c>
      <c r="J7" s="176">
        <v>3</v>
      </c>
      <c r="K7" s="177">
        <v>0</v>
      </c>
      <c r="L7" s="178">
        <f>IFERROR(K7/J7,"-")</f>
        <v>0</v>
      </c>
      <c r="M7" s="176">
        <v>0</v>
      </c>
      <c r="N7" s="176">
        <v>0</v>
      </c>
      <c r="O7" s="178" t="str">
        <f>IFERROR(M7/(K7),"-")</f>
        <v>-</v>
      </c>
      <c r="P7" s="179" t="str">
        <f>IFERROR(G7/SUM(K7:K7),"-")</f>
        <v>-</v>
      </c>
      <c r="Q7" s="180">
        <v>0</v>
      </c>
      <c r="R7" s="178" t="str">
        <f>IF(K7=0,"-",Q7/K7)</f>
        <v>-</v>
      </c>
      <c r="S7" s="344"/>
      <c r="T7" s="345" t="str">
        <f>IFERROR(S7/K7,"-")</f>
        <v>-</v>
      </c>
      <c r="U7" s="345" t="str">
        <f>IFERROR(S7/Q7,"-")</f>
        <v>-</v>
      </c>
      <c r="V7" s="339">
        <f>SUM(S7:S7)-SUM(G7:G7)</f>
        <v>0</v>
      </c>
      <c r="W7" s="182" t="str">
        <f>SUM(S7:S7)/SUM(G7:G7)</f>
        <v>0</v>
      </c>
      <c r="Y7" s="183"/>
      <c r="Z7" s="184" t="str">
        <f>IF(K7=0,"",IF(Y7=0,"",(Y7/K7)))</f>
        <v/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 t="str">
        <f>IF(K7=0,"",IF(AH7=0,"",(AH7/K7)))</f>
        <v/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 t="str">
        <f>IF(K7=0,"",IF(AQ7=0,"",(AQ7/K7)))</f>
        <v/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 t="str">
        <f>IF(K7=0,"",IF(AZ7=0,"",(AZ7/K7)))</f>
        <v/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/>
      <c r="BJ7" s="208" t="str">
        <f>IF(K7=0,"",IF(BI7=0,"",(BI7/K7)))</f>
        <v/>
      </c>
      <c r="BK7" s="209"/>
      <c r="BL7" s="210" t="str">
        <f>IFERROR(BK7/BI7,"-")</f>
        <v>-</v>
      </c>
      <c r="BM7" s="211"/>
      <c r="BN7" s="212" t="str">
        <f>IFERROR(BM7/BI7,"-")</f>
        <v>-</v>
      </c>
      <c r="BO7" s="213"/>
      <c r="BP7" s="213"/>
      <c r="BQ7" s="213"/>
      <c r="BR7" s="214"/>
      <c r="BS7" s="215" t="str">
        <f>IF(K7=0,"",IF(BR7=0,"",(BR7/K7)))</f>
        <v/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 t="str">
        <f>IF(K7=0,"",IF(CA7=0,"",(CA7/K7)))</f>
        <v/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0</v>
      </c>
      <c r="CK7" s="229"/>
      <c r="CL7" s="229"/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1.8102785085242</v>
      </c>
      <c r="B8" s="346" t="s">
        <v>92</v>
      </c>
      <c r="C8" s="346"/>
      <c r="D8" s="346"/>
      <c r="E8" s="175" t="s">
        <v>93</v>
      </c>
      <c r="F8" s="175" t="s">
        <v>89</v>
      </c>
      <c r="G8" s="339">
        <v>743532</v>
      </c>
      <c r="H8" s="176">
        <v>998</v>
      </c>
      <c r="I8" s="176">
        <v>0</v>
      </c>
      <c r="J8" s="176">
        <v>17285</v>
      </c>
      <c r="K8" s="177">
        <v>490</v>
      </c>
      <c r="L8" s="178">
        <f>IFERROR(K8/J8,"-")</f>
        <v>0.028348278854498</v>
      </c>
      <c r="M8" s="176">
        <v>22</v>
      </c>
      <c r="N8" s="176">
        <v>160</v>
      </c>
      <c r="O8" s="178">
        <f>IFERROR(M8/(K8),"-")</f>
        <v>0.044897959183673</v>
      </c>
      <c r="P8" s="179">
        <f>IFERROR(G8/SUM(K8:K8),"-")</f>
        <v>1517.412244898</v>
      </c>
      <c r="Q8" s="180">
        <v>48</v>
      </c>
      <c r="R8" s="178">
        <f>IF(K8=0,"-",Q8/K8)</f>
        <v>0.097959183673469</v>
      </c>
      <c r="S8" s="344">
        <v>1346000</v>
      </c>
      <c r="T8" s="345">
        <f>IFERROR(S8/K8,"-")</f>
        <v>2746.9387755102</v>
      </c>
      <c r="U8" s="345">
        <f>IFERROR(S8/Q8,"-")</f>
        <v>28041.666666667</v>
      </c>
      <c r="V8" s="339">
        <f>SUM(S8:S8)-SUM(G8:G8)</f>
        <v>602468</v>
      </c>
      <c r="W8" s="182">
        <f>SUM(S8:S8)/SUM(G8:G8)</f>
        <v>1.8102785085242</v>
      </c>
      <c r="Y8" s="183">
        <v>27</v>
      </c>
      <c r="Z8" s="184">
        <f>IF(K8=0,"",IF(Y8=0,"",(Y8/K8)))</f>
        <v>0.055102040816327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71</v>
      </c>
      <c r="AI8" s="190">
        <f>IF(K8=0,"",IF(AH8=0,"",(AH8/K8)))</f>
        <v>0.14489795918367</v>
      </c>
      <c r="AJ8" s="189">
        <v>2</v>
      </c>
      <c r="AK8" s="191">
        <f>IFERROR(AJ8/AH8,"-")</f>
        <v>0.028169014084507</v>
      </c>
      <c r="AL8" s="192">
        <v>8000</v>
      </c>
      <c r="AM8" s="193">
        <f>IFERROR(AL8/AH8,"-")</f>
        <v>112.67605633803</v>
      </c>
      <c r="AN8" s="194">
        <v>2</v>
      </c>
      <c r="AO8" s="194"/>
      <c r="AP8" s="194"/>
      <c r="AQ8" s="195">
        <v>49</v>
      </c>
      <c r="AR8" s="196">
        <f>IF(K8=0,"",IF(AQ8=0,"",(AQ8/K8)))</f>
        <v>0.1</v>
      </c>
      <c r="AS8" s="195">
        <v>3</v>
      </c>
      <c r="AT8" s="197">
        <f>IFERROR(AS8/AQ8,"-")</f>
        <v>0.061224489795918</v>
      </c>
      <c r="AU8" s="198">
        <v>18000</v>
      </c>
      <c r="AV8" s="199">
        <f>IFERROR(AU8/AQ8,"-")</f>
        <v>367.34693877551</v>
      </c>
      <c r="AW8" s="200">
        <v>2</v>
      </c>
      <c r="AX8" s="200">
        <v>1</v>
      </c>
      <c r="AY8" s="200"/>
      <c r="AZ8" s="201">
        <v>121</v>
      </c>
      <c r="BA8" s="202">
        <f>IF(K8=0,"",IF(AZ8=0,"",(AZ8/K8)))</f>
        <v>0.2469387755102</v>
      </c>
      <c r="BB8" s="201">
        <v>7</v>
      </c>
      <c r="BC8" s="203">
        <f>IFERROR(BB8/AZ8,"-")</f>
        <v>0.057851239669421</v>
      </c>
      <c r="BD8" s="204">
        <v>109000</v>
      </c>
      <c r="BE8" s="205">
        <f>IFERROR(BD8/AZ8,"-")</f>
        <v>900.82644628099</v>
      </c>
      <c r="BF8" s="206">
        <v>4</v>
      </c>
      <c r="BG8" s="206">
        <v>1</v>
      </c>
      <c r="BH8" s="206">
        <v>2</v>
      </c>
      <c r="BI8" s="207">
        <v>150</v>
      </c>
      <c r="BJ8" s="208">
        <f>IF(K8=0,"",IF(BI8=0,"",(BI8/K8)))</f>
        <v>0.30612244897959</v>
      </c>
      <c r="BK8" s="209">
        <v>18</v>
      </c>
      <c r="BL8" s="210">
        <f>IFERROR(BK8/BI8,"-")</f>
        <v>0.12</v>
      </c>
      <c r="BM8" s="211">
        <v>733000</v>
      </c>
      <c r="BN8" s="212">
        <f>IFERROR(BM8/BI8,"-")</f>
        <v>4886.6666666667</v>
      </c>
      <c r="BO8" s="213">
        <v>11</v>
      </c>
      <c r="BP8" s="213">
        <v>1</v>
      </c>
      <c r="BQ8" s="213">
        <v>6</v>
      </c>
      <c r="BR8" s="214">
        <v>61</v>
      </c>
      <c r="BS8" s="215">
        <f>IF(K8=0,"",IF(BR8=0,"",(BR8/K8)))</f>
        <v>0.12448979591837</v>
      </c>
      <c r="BT8" s="216">
        <v>17</v>
      </c>
      <c r="BU8" s="217">
        <f>IFERROR(BT8/BR8,"-")</f>
        <v>0.27868852459016</v>
      </c>
      <c r="BV8" s="218">
        <v>475000</v>
      </c>
      <c r="BW8" s="219">
        <f>IFERROR(BV8/BR8,"-")</f>
        <v>7786.8852459016</v>
      </c>
      <c r="BX8" s="220">
        <v>6</v>
      </c>
      <c r="BY8" s="220">
        <v>1</v>
      </c>
      <c r="BZ8" s="220">
        <v>10</v>
      </c>
      <c r="CA8" s="221">
        <v>11</v>
      </c>
      <c r="CB8" s="222">
        <f>IF(K8=0,"",IF(CA8=0,"",(CA8/K8)))</f>
        <v>0.022448979591837</v>
      </c>
      <c r="CC8" s="223">
        <v>1</v>
      </c>
      <c r="CD8" s="224">
        <f>IFERROR(CC8/CA8,"-")</f>
        <v>0.090909090909091</v>
      </c>
      <c r="CE8" s="225">
        <v>3000</v>
      </c>
      <c r="CF8" s="226">
        <f>IFERROR(CE8/CA8,"-")</f>
        <v>272.72727272727</v>
      </c>
      <c r="CG8" s="227">
        <v>1</v>
      </c>
      <c r="CH8" s="227"/>
      <c r="CI8" s="227"/>
      <c r="CJ8" s="228">
        <v>48</v>
      </c>
      <c r="CK8" s="229">
        <v>1346000</v>
      </c>
      <c r="CL8" s="229">
        <v>245000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94</v>
      </c>
      <c r="F11" s="250"/>
      <c r="G11" s="342">
        <f>SUM(G6:G10)</f>
        <v>9460429</v>
      </c>
      <c r="H11" s="249">
        <f>SUM(H6:H10)</f>
        <v>8256</v>
      </c>
      <c r="I11" s="249">
        <f>SUM(I6:I10)</f>
        <v>0</v>
      </c>
      <c r="J11" s="249">
        <f>SUM(J6:J10)</f>
        <v>355924</v>
      </c>
      <c r="K11" s="249">
        <f>SUM(K6:K10)</f>
        <v>3643</v>
      </c>
      <c r="L11" s="251">
        <f>IFERROR(K11/J11,"-")</f>
        <v>0.010235331138108</v>
      </c>
      <c r="M11" s="252">
        <f>SUM(M6:M10)</f>
        <v>176</v>
      </c>
      <c r="N11" s="252">
        <f>SUM(N6:N10)</f>
        <v>1175</v>
      </c>
      <c r="O11" s="251">
        <f>IFERROR(M11/K11,"-")</f>
        <v>0.048311830908592</v>
      </c>
      <c r="P11" s="253">
        <f>IFERROR(G11/K11,"-")</f>
        <v>2596.8786714246</v>
      </c>
      <c r="Q11" s="254">
        <f>SUM(Q6:Q10)</f>
        <v>413</v>
      </c>
      <c r="R11" s="251">
        <f>IFERROR(Q11/K11,"-")</f>
        <v>0.11336810321164</v>
      </c>
      <c r="S11" s="342">
        <f>SUM(S6:S10)</f>
        <v>21629003</v>
      </c>
      <c r="T11" s="342">
        <f>IFERROR(S11/K11,"-")</f>
        <v>5937.1405435081</v>
      </c>
      <c r="U11" s="342">
        <f>IFERROR(S11/Q11,"-")</f>
        <v>52370.467312349</v>
      </c>
      <c r="V11" s="342">
        <f>S11-G11</f>
        <v>12168574</v>
      </c>
      <c r="W11" s="255">
        <f>S11/G11</f>
        <v>2.2862602742434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