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<sst xmlns="http://schemas.openxmlformats.org/spreadsheetml/2006/main" uniqueCount="86">
  <si>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</si>
  <si>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</si>
  <si>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</si>
  <si>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</si>
  <si>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</si>
  <si>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</si>
  <si>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</si>
  <si>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</si>
  <si>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</si>
  <si>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</si>
  <si>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</si>
  <si>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</si>
  <si>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</si>
  <si>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</si>
  <si>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</si>
  <si>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</si>
  <si>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</si>
  <si>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</si>
  <si>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</si>
  <si>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</si>
  <si>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</si>
  <si>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</si>
  <si>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</si>
  <si>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</si>
  <si>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</si>
  <si>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</si>
  <si>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</si>
  <si>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</si>
  <si>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</si>
  <si>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</si>
  <si>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</si>
  <si>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</si>
  <si>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</si>
  <si>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</si>
  <si>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</si>
  <si>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</si>
  <si>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</si>
  <si>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</si>
  <si>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</si>
  <si>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</si>
  <si>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</si>
  <si>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</si>
  <si>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</si>
  <si>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</si>
  <si>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</si>
  <si>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</si>
  <si>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</si>
  <si>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</si>
  <si>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</si>
  <si>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</si>
  <si>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</si>
  <si>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</si>
  <si>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</si>
  <si>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</si>
  <si>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</si>
  <si>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</si>
  <si>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</si>
  <si>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</si>
  <si>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</si>
  <si>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</si>
  <si>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</si>
  <si>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hv023</t>
  </si>
  <si>
    <t>コアマガジン</t>
  </si>
  <si>
    <t>5P元祖（並木塔子さん）</t>
  </si>
  <si>
    <t>lp01</t>
  </si>
  <si>
    <t>実話BUNKA超タブー</t>
  </si>
  <si>
    <t>1C5P</t>
  </si>
  <si>
    <t>6月02日(水)</t>
  </si>
  <si>
    <t>hv024</t>
  </si>
  <si>
    <t>空電</t>
  </si>
  <si>
    <t>hv025</t>
  </si>
  <si>
    <t>大洋図書</t>
  </si>
  <si>
    <t>実話ナックルズ ウルトラ</t>
  </si>
  <si>
    <t>6月14日(月)</t>
  </si>
  <si>
    <t>hv026</t>
  </si>
  <si>
    <t>雑誌 TOTAL</t>
  </si>
  <si>
    <t>●リスティング 広告</t>
  </si>
  <si>
    <t>UA</t>
  </si>
  <si>
    <t>ydi</t>
  </si>
  <si>
    <t>YDN（インフィード）</t>
  </si>
  <si>
    <t>6/1～6/30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</si>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</sst>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4</v>
      </c>
      <c r="D6" s="329">
        <v>168000</v>
      </c>
      <c r="E6" s="79">
        <v>124</v>
      </c>
      <c r="F6" s="79">
        <v>65</v>
      </c>
      <c r="G6" s="79">
        <v>115</v>
      </c>
      <c r="H6" s="89">
        <v>29</v>
      </c>
      <c r="I6" s="90">
        <v>0</v>
      </c>
      <c r="J6" s="143">
        <f>H6+I6</f>
        <v>29</v>
      </c>
      <c r="K6" s="80">
        <f>IFERROR(J6/G6,"-")</f>
        <v>0.25217391304348</v>
      </c>
      <c r="L6" s="79">
        <v>1</v>
      </c>
      <c r="M6" s="79">
        <v>3</v>
      </c>
      <c r="N6" s="80">
        <f>IFERROR(L6/J6,"-")</f>
        <v>0.03448275862069</v>
      </c>
      <c r="O6" s="81">
        <f>IFERROR(D6/J6,"-")</f>
        <v>5793.1034482759</v>
      </c>
      <c r="P6" s="82">
        <v>2</v>
      </c>
      <c r="Q6" s="80">
        <f>IFERROR(P6/J6,"-")</f>
        <v>0.068965517241379</v>
      </c>
      <c r="R6" s="334">
        <v>131000</v>
      </c>
      <c r="S6" s="335">
        <f>IFERROR(R6/J6,"-")</f>
        <v>4517.2413793103</v>
      </c>
      <c r="T6" s="335">
        <f>IFERROR(R6/P6,"-")</f>
        <v>65500</v>
      </c>
      <c r="U6" s="329">
        <f>IFERROR(R6-D6,"-")</f>
        <v>-37000</v>
      </c>
      <c r="V6" s="83">
        <f>R6/D6</f>
        <v>0.7797619047619</v>
      </c>
      <c r="W6" s="77"/>
      <c r="X6" s="142"/>
    </row>
    <row r="7" spans="1:24">
      <c r="A7" s="78"/>
      <c r="B7" s="84" t="s">
        <v>24</v>
      </c>
      <c r="C7" s="84">
        <v>3</v>
      </c>
      <c r="D7" s="329">
        <v>7177107</v>
      </c>
      <c r="E7" s="79">
        <v>7594</v>
      </c>
      <c r="F7" s="79">
        <v>0</v>
      </c>
      <c r="G7" s="79">
        <v>330368</v>
      </c>
      <c r="H7" s="89">
        <v>3215</v>
      </c>
      <c r="I7" s="90">
        <v>43</v>
      </c>
      <c r="J7" s="143">
        <f>H7+I7</f>
        <v>3258</v>
      </c>
      <c r="K7" s="80">
        <f>IFERROR(J7/G7,"-")</f>
        <v>0.0098617299496319</v>
      </c>
      <c r="L7" s="79">
        <v>149</v>
      </c>
      <c r="M7" s="79">
        <v>1084</v>
      </c>
      <c r="N7" s="80">
        <f>IFERROR(L7/J7,"-")</f>
        <v>0.04573357888275</v>
      </c>
      <c r="O7" s="81">
        <f>IFERROR(D7/J7,"-")</f>
        <v>2202.9180478821</v>
      </c>
      <c r="P7" s="82">
        <v>378</v>
      </c>
      <c r="Q7" s="80">
        <f>IFERROR(P7/J7,"-")</f>
        <v>0.11602209944751</v>
      </c>
      <c r="R7" s="334">
        <v>19668560</v>
      </c>
      <c r="S7" s="335">
        <f>IFERROR(R7/J7,"-")</f>
        <v>6037.0042971148</v>
      </c>
      <c r="T7" s="335">
        <f>IFERROR(R7/P7,"-")</f>
        <v>52033.227513228</v>
      </c>
      <c r="U7" s="329">
        <f>IFERROR(R7-D7,"-")</f>
        <v>12491453</v>
      </c>
      <c r="V7" s="83">
        <f>R7/D7</f>
        <v>2.7404579588963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7345107</v>
      </c>
      <c r="E10" s="41">
        <f>SUM(E6:E8)</f>
        <v>7718</v>
      </c>
      <c r="F10" s="41">
        <f>SUM(F6:F8)</f>
        <v>65</v>
      </c>
      <c r="G10" s="41">
        <f>SUM(G6:G8)</f>
        <v>330483</v>
      </c>
      <c r="H10" s="41">
        <f>SUM(H6:H8)</f>
        <v>3244</v>
      </c>
      <c r="I10" s="41">
        <f>SUM(I6:I8)</f>
        <v>43</v>
      </c>
      <c r="J10" s="41">
        <f>SUM(J6:J8)</f>
        <v>3287</v>
      </c>
      <c r="K10" s="42">
        <f>IFERROR(J10/G10,"-")</f>
        <v>0.0099460486621097</v>
      </c>
      <c r="L10" s="76">
        <f>SUM(L6:L8)</f>
        <v>150</v>
      </c>
      <c r="M10" s="76">
        <f>SUM(M6:M8)</f>
        <v>1087</v>
      </c>
      <c r="N10" s="42">
        <f>IFERROR(L10/J10,"-")</f>
        <v>0.045634317006389</v>
      </c>
      <c r="O10" s="43">
        <f>IFERROR(D10/J10,"-")</f>
        <v>2234.5929418923</v>
      </c>
      <c r="P10" s="44">
        <f>SUM(P6:P8)</f>
        <v>380</v>
      </c>
      <c r="Q10" s="42">
        <f>IFERROR(P10/J10,"-")</f>
        <v>0.11560693641618</v>
      </c>
      <c r="R10" s="332">
        <f>SUM(R6:R8)</f>
        <v>19799560</v>
      </c>
      <c r="S10" s="332">
        <f>IFERROR(R10/J10,"-")</f>
        <v>6023.5959841801</v>
      </c>
      <c r="T10" s="332">
        <f>IFERROR(P10/P10,"-")</f>
        <v>1</v>
      </c>
      <c r="U10" s="332">
        <f>SUM(U6:U8)</f>
        <v>12454453</v>
      </c>
      <c r="V10" s="45">
        <f>IFERROR(R10/D10,"-")</f>
        <v>2.6956121946215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1.6025641025641</v>
      </c>
      <c r="B6" s="346" t="s">
        <v>61</v>
      </c>
      <c r="C6" s="346" t="s">
        <v>62</v>
      </c>
      <c r="D6" s="346" t="s">
        <v>63</v>
      </c>
      <c r="E6" s="346"/>
      <c r="F6" s="346" t="s">
        <v>64</v>
      </c>
      <c r="G6" s="88" t="s">
        <v>65</v>
      </c>
      <c r="H6" s="88" t="s">
        <v>66</v>
      </c>
      <c r="I6" s="88" t="s">
        <v>67</v>
      </c>
      <c r="J6" s="329">
        <v>78000</v>
      </c>
      <c r="K6" s="79">
        <v>8</v>
      </c>
      <c r="L6" s="79">
        <v>0</v>
      </c>
      <c r="M6" s="79">
        <v>20</v>
      </c>
      <c r="N6" s="89">
        <v>3</v>
      </c>
      <c r="O6" s="90">
        <v>0</v>
      </c>
      <c r="P6" s="91">
        <f>N6+O6</f>
        <v>3</v>
      </c>
      <c r="Q6" s="80">
        <f>IFERROR(P6/M6,"-")</f>
        <v>0.15</v>
      </c>
      <c r="R6" s="79">
        <v>0</v>
      </c>
      <c r="S6" s="79">
        <v>0</v>
      </c>
      <c r="T6" s="80">
        <f>IFERROR(R6/(P6),"-")</f>
        <v>0</v>
      </c>
      <c r="U6" s="335">
        <f>IFERROR(J6/SUM(N6:O7),"-")</f>
        <v>7090.9090909091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SUM(X6:X7)-SUM(J6:J7)</f>
        <v>47000</v>
      </c>
      <c r="AB6" s="83">
        <f>SUM(X6:X7)/SUM(J6:J7)</f>
        <v>1.6025641025641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0.33333333333333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68</v>
      </c>
      <c r="C7" s="346"/>
      <c r="D7" s="346"/>
      <c r="E7" s="346"/>
      <c r="F7" s="346" t="s">
        <v>69</v>
      </c>
      <c r="G7" s="88"/>
      <c r="H7" s="88"/>
      <c r="I7" s="88"/>
      <c r="J7" s="329"/>
      <c r="K7" s="79">
        <v>19</v>
      </c>
      <c r="L7" s="79">
        <v>14</v>
      </c>
      <c r="M7" s="79">
        <v>12</v>
      </c>
      <c r="N7" s="89">
        <v>8</v>
      </c>
      <c r="O7" s="90">
        <v>0</v>
      </c>
      <c r="P7" s="91">
        <f>N7+O7</f>
        <v>8</v>
      </c>
      <c r="Q7" s="80">
        <f>IFERROR(P7/M7,"-")</f>
        <v>0.66666666666667</v>
      </c>
      <c r="R7" s="79">
        <v>0</v>
      </c>
      <c r="S7" s="79">
        <v>2</v>
      </c>
      <c r="T7" s="80">
        <f>IFERROR(R7/(P7),"-")</f>
        <v>0</v>
      </c>
      <c r="U7" s="335"/>
      <c r="V7" s="82">
        <v>1</v>
      </c>
      <c r="W7" s="80">
        <f>IF(P7=0,"-",V7/P7)</f>
        <v>0.125</v>
      </c>
      <c r="X7" s="334">
        <v>125000</v>
      </c>
      <c r="Y7" s="335">
        <f>IFERROR(X7/P7,"-")</f>
        <v>15625</v>
      </c>
      <c r="Z7" s="335">
        <f>IFERROR(X7/V7,"-")</f>
        <v>125000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0.25</v>
      </c>
      <c r="BP7" s="119">
        <v>1</v>
      </c>
      <c r="BQ7" s="120">
        <f>IFERROR(BP7/BN7,"-")</f>
        <v>0.5</v>
      </c>
      <c r="BR7" s="121">
        <v>125000</v>
      </c>
      <c r="BS7" s="122">
        <f>IFERROR(BR7/BN7,"-")</f>
        <v>62500</v>
      </c>
      <c r="BT7" s="123"/>
      <c r="BU7" s="123"/>
      <c r="BV7" s="123">
        <v>1</v>
      </c>
      <c r="BW7" s="124">
        <v>2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0.125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125000</v>
      </c>
      <c r="CQ7" s="139">
        <v>125000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0.066666666666667</v>
      </c>
      <c r="B8" s="346" t="s">
        <v>70</v>
      </c>
      <c r="C8" s="346" t="s">
        <v>71</v>
      </c>
      <c r="D8" s="346" t="s">
        <v>63</v>
      </c>
      <c r="E8" s="346"/>
      <c r="F8" s="346" t="s">
        <v>64</v>
      </c>
      <c r="G8" s="88" t="s">
        <v>72</v>
      </c>
      <c r="H8" s="88" t="s">
        <v>66</v>
      </c>
      <c r="I8" s="88" t="s">
        <v>73</v>
      </c>
      <c r="J8" s="329">
        <v>90000</v>
      </c>
      <c r="K8" s="79">
        <v>10</v>
      </c>
      <c r="L8" s="79">
        <v>0</v>
      </c>
      <c r="M8" s="79">
        <v>45</v>
      </c>
      <c r="N8" s="89">
        <v>6</v>
      </c>
      <c r="O8" s="90">
        <v>0</v>
      </c>
      <c r="P8" s="91">
        <f>N8+O8</f>
        <v>6</v>
      </c>
      <c r="Q8" s="80">
        <f>IFERROR(P8/M8,"-")</f>
        <v>0.13333333333333</v>
      </c>
      <c r="R8" s="79">
        <v>1</v>
      </c>
      <c r="S8" s="79">
        <v>0</v>
      </c>
      <c r="T8" s="80">
        <f>IFERROR(R8/(P8),"-")</f>
        <v>0.16666666666667</v>
      </c>
      <c r="U8" s="335">
        <f>IFERROR(J8/SUM(N8:O9),"-")</f>
        <v>5000</v>
      </c>
      <c r="V8" s="82">
        <v>1</v>
      </c>
      <c r="W8" s="80">
        <f>IF(P8=0,"-",V8/P8)</f>
        <v>0.16666666666667</v>
      </c>
      <c r="X8" s="334">
        <v>6000</v>
      </c>
      <c r="Y8" s="335">
        <f>IFERROR(X8/P8,"-")</f>
        <v>1000</v>
      </c>
      <c r="Z8" s="335">
        <f>IFERROR(X8/V8,"-")</f>
        <v>6000</v>
      </c>
      <c r="AA8" s="329">
        <f>SUM(X8:X9)-SUM(J8:J9)</f>
        <v>-84000</v>
      </c>
      <c r="AB8" s="83">
        <f>SUM(X8:X9)/SUM(J8:J9)</f>
        <v>0.066666666666667</v>
      </c>
      <c r="AC8" s="77"/>
      <c r="AD8" s="92">
        <v>1</v>
      </c>
      <c r="AE8" s="93">
        <f>IF(P8=0,"",IF(AD8=0,"",(AD8/P8)))</f>
        <v>0.16666666666667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0.33333333333333</v>
      </c>
      <c r="BG8" s="110">
        <v>1</v>
      </c>
      <c r="BH8" s="112">
        <f>IFERROR(BG8/BE8,"-")</f>
        <v>0.5</v>
      </c>
      <c r="BI8" s="113">
        <v>6000</v>
      </c>
      <c r="BJ8" s="114">
        <f>IFERROR(BI8/BE8,"-")</f>
        <v>3000</v>
      </c>
      <c r="BK8" s="115"/>
      <c r="BL8" s="115">
        <v>1</v>
      </c>
      <c r="BM8" s="115"/>
      <c r="BN8" s="117">
        <v>3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6000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74</v>
      </c>
      <c r="C9" s="346"/>
      <c r="D9" s="346"/>
      <c r="E9" s="346"/>
      <c r="F9" s="346" t="s">
        <v>69</v>
      </c>
      <c r="G9" s="88"/>
      <c r="H9" s="88"/>
      <c r="I9" s="88"/>
      <c r="J9" s="329"/>
      <c r="K9" s="79">
        <v>87</v>
      </c>
      <c r="L9" s="79">
        <v>51</v>
      </c>
      <c r="M9" s="79">
        <v>38</v>
      </c>
      <c r="N9" s="89">
        <v>12</v>
      </c>
      <c r="O9" s="90">
        <v>0</v>
      </c>
      <c r="P9" s="91">
        <f>N9+O9</f>
        <v>12</v>
      </c>
      <c r="Q9" s="80">
        <f>IFERROR(P9/M9,"-")</f>
        <v>0.31578947368421</v>
      </c>
      <c r="R9" s="79">
        <v>0</v>
      </c>
      <c r="S9" s="79">
        <v>1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0.083333333333333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0.083333333333333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5</v>
      </c>
      <c r="BF9" s="111">
        <f>IF(P9=0,"",IF(BE9=0,"",(BE9/P9)))</f>
        <v>0.41666666666667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0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6"/>
      <c r="V10" s="25"/>
      <c r="W10" s="25"/>
      <c r="X10" s="336"/>
      <c r="Y10" s="336"/>
      <c r="Z10" s="336"/>
      <c r="AA10" s="336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1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6"/>
      <c r="V11" s="25"/>
      <c r="W11" s="25"/>
      <c r="X11" s="336"/>
      <c r="Y11" s="336"/>
      <c r="Z11" s="336"/>
      <c r="AA11" s="336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0.7797619047619</v>
      </c>
      <c r="B12" s="39"/>
      <c r="C12" s="39"/>
      <c r="D12" s="39"/>
      <c r="E12" s="39"/>
      <c r="F12" s="39"/>
      <c r="G12" s="40" t="s">
        <v>75</v>
      </c>
      <c r="H12" s="40"/>
      <c r="I12" s="40"/>
      <c r="J12" s="332">
        <f>SUM(J6:J11)</f>
        <v>168000</v>
      </c>
      <c r="K12" s="41">
        <f>SUM(K6:K11)</f>
        <v>124</v>
      </c>
      <c r="L12" s="41">
        <f>SUM(L6:L11)</f>
        <v>65</v>
      </c>
      <c r="M12" s="41">
        <f>SUM(M6:M11)</f>
        <v>115</v>
      </c>
      <c r="N12" s="41">
        <f>SUM(N6:N11)</f>
        <v>29</v>
      </c>
      <c r="O12" s="41">
        <f>SUM(O6:O11)</f>
        <v>0</v>
      </c>
      <c r="P12" s="41">
        <f>SUM(P6:P11)</f>
        <v>29</v>
      </c>
      <c r="Q12" s="42">
        <f>IFERROR(P12/M12,"-")</f>
        <v>0.25217391304348</v>
      </c>
      <c r="R12" s="76">
        <f>SUM(R6:R11)</f>
        <v>1</v>
      </c>
      <c r="S12" s="76">
        <f>SUM(S6:S11)</f>
        <v>3</v>
      </c>
      <c r="T12" s="42">
        <f>IFERROR(R12/P12,"-")</f>
        <v>0.03448275862069</v>
      </c>
      <c r="U12" s="337">
        <f>IFERROR(J12/P12,"-")</f>
        <v>5793.1034482759</v>
      </c>
      <c r="V12" s="44">
        <f>SUM(V6:V11)</f>
        <v>2</v>
      </c>
      <c r="W12" s="42">
        <f>IFERROR(V12/P12,"-")</f>
        <v>0.068965517241379</v>
      </c>
      <c r="X12" s="332">
        <f>SUM(X6:X11)</f>
        <v>131000</v>
      </c>
      <c r="Y12" s="332">
        <f>IFERROR(X12/P12,"-")</f>
        <v>4517.2413793103</v>
      </c>
      <c r="Z12" s="332">
        <f>IFERROR(X12/V12,"-")</f>
        <v>65500</v>
      </c>
      <c r="AA12" s="332">
        <f>X12-J12</f>
        <v>-37000</v>
      </c>
      <c r="AB12" s="45">
        <f>X12/J12</f>
        <v>0.7797619047619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76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77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2.8000133056334</v>
      </c>
      <c r="B6" s="346" t="s">
        <v>78</v>
      </c>
      <c r="C6" s="346"/>
      <c r="D6" s="346"/>
      <c r="E6" s="175" t="s">
        <v>79</v>
      </c>
      <c r="F6" s="175" t="s">
        <v>80</v>
      </c>
      <c r="G6" s="339">
        <v>6613740</v>
      </c>
      <c r="H6" s="176">
        <v>7007</v>
      </c>
      <c r="I6" s="176">
        <v>0</v>
      </c>
      <c r="J6" s="176">
        <v>318027</v>
      </c>
      <c r="K6" s="177">
        <v>2951</v>
      </c>
      <c r="L6" s="178">
        <f>IFERROR(K6/J6,"-")</f>
        <v>0.0092790863668808</v>
      </c>
      <c r="M6" s="176">
        <v>138</v>
      </c>
      <c r="N6" s="176">
        <v>963</v>
      </c>
      <c r="O6" s="178">
        <f>IFERROR(M6/(K6),"-")</f>
        <v>0.046763808878346</v>
      </c>
      <c r="P6" s="179">
        <f>IFERROR(G6/SUM(K6:K6),"-")</f>
        <v>2241.186038631</v>
      </c>
      <c r="Q6" s="180">
        <v>348</v>
      </c>
      <c r="R6" s="178">
        <f>IF(K6=0,"-",Q6/K6)</f>
        <v>0.1179261267367</v>
      </c>
      <c r="S6" s="344">
        <v>18518560</v>
      </c>
      <c r="T6" s="345">
        <f>IFERROR(S6/K6,"-")</f>
        <v>6275.3507285666</v>
      </c>
      <c r="U6" s="345">
        <f>IFERROR(S6/Q6,"-")</f>
        <v>53214.252873563</v>
      </c>
      <c r="V6" s="339">
        <f>SUM(S6:S6)-SUM(G6:G6)</f>
        <v>11904820</v>
      </c>
      <c r="W6" s="182">
        <f>SUM(S6:S6)/SUM(G6:G6)</f>
        <v>2.8000133056334</v>
      </c>
      <c r="Y6" s="183">
        <v>65</v>
      </c>
      <c r="Z6" s="184">
        <f>IF(K6=0,"",IF(Y6=0,"",(Y6/K6)))</f>
        <v>0.022026431718062</v>
      </c>
      <c r="AA6" s="183"/>
      <c r="AB6" s="185">
        <f>IFERROR(AA6/Y6,"-")</f>
        <v>0</v>
      </c>
      <c r="AC6" s="186"/>
      <c r="AD6" s="187">
        <f>IFERROR(AC6/Y6,"-")</f>
        <v>0</v>
      </c>
      <c r="AE6" s="188"/>
      <c r="AF6" s="188"/>
      <c r="AG6" s="188"/>
      <c r="AH6" s="189">
        <v>7</v>
      </c>
      <c r="AI6" s="190">
        <f>IF(K6=0,"",IF(AH6=0,"",(AH6/K6)))</f>
        <v>0.0023720772619451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11</v>
      </c>
      <c r="AR6" s="196">
        <f>IF(K6=0,"",IF(AQ6=0,"",(AQ6/K6)))</f>
        <v>0.0037275499830566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124</v>
      </c>
      <c r="BA6" s="202">
        <f>IF(K6=0,"",IF(AZ6=0,"",(AZ6/K6)))</f>
        <v>0.042019654354456</v>
      </c>
      <c r="BB6" s="201">
        <v>7</v>
      </c>
      <c r="BC6" s="203">
        <f>IFERROR(BB6/AZ6,"-")</f>
        <v>0.056451612903226</v>
      </c>
      <c r="BD6" s="204">
        <v>202000</v>
      </c>
      <c r="BE6" s="205">
        <f>IFERROR(BD6/AZ6,"-")</f>
        <v>1629.0322580645</v>
      </c>
      <c r="BF6" s="206">
        <v>5</v>
      </c>
      <c r="BG6" s="206">
        <v>1</v>
      </c>
      <c r="BH6" s="206">
        <v>1</v>
      </c>
      <c r="BI6" s="207">
        <v>1873</v>
      </c>
      <c r="BJ6" s="208">
        <f>IF(K6=0,"",IF(BI6=0,"",(BI6/K6)))</f>
        <v>0.63470010166045</v>
      </c>
      <c r="BK6" s="209">
        <v>199</v>
      </c>
      <c r="BL6" s="210">
        <f>IFERROR(BK6/BI6,"-")</f>
        <v>0.10624666310731</v>
      </c>
      <c r="BM6" s="211">
        <v>7312560</v>
      </c>
      <c r="BN6" s="212">
        <f>IFERROR(BM6/BI6,"-")</f>
        <v>3904.1964762413</v>
      </c>
      <c r="BO6" s="213">
        <v>86</v>
      </c>
      <c r="BP6" s="213">
        <v>31</v>
      </c>
      <c r="BQ6" s="213">
        <v>82</v>
      </c>
      <c r="BR6" s="214">
        <v>763</v>
      </c>
      <c r="BS6" s="215">
        <f>IF(K6=0,"",IF(BR6=0,"",(BR6/K6)))</f>
        <v>0.25855642155202</v>
      </c>
      <c r="BT6" s="216">
        <v>118</v>
      </c>
      <c r="BU6" s="217">
        <f>IFERROR(BT6/BR6,"-")</f>
        <v>0.15465268676278</v>
      </c>
      <c r="BV6" s="218">
        <v>7835000</v>
      </c>
      <c r="BW6" s="219">
        <f>IFERROR(BV6/BR6,"-")</f>
        <v>10268.676277851</v>
      </c>
      <c r="BX6" s="220">
        <v>43</v>
      </c>
      <c r="BY6" s="220">
        <v>16</v>
      </c>
      <c r="BZ6" s="220">
        <v>59</v>
      </c>
      <c r="CA6" s="221">
        <v>108</v>
      </c>
      <c r="CB6" s="222">
        <f>IF(K6=0,"",IF(CA6=0,"",(CA6/K6)))</f>
        <v>0.03659776347001</v>
      </c>
      <c r="CC6" s="223">
        <v>24</v>
      </c>
      <c r="CD6" s="224">
        <f>IFERROR(CC6/CA6,"-")</f>
        <v>0.22222222222222</v>
      </c>
      <c r="CE6" s="225">
        <v>3169000</v>
      </c>
      <c r="CF6" s="226">
        <f>IFERROR(CE6/CA6,"-")</f>
        <v>29342.592592593</v>
      </c>
      <c r="CG6" s="227">
        <v>4</v>
      </c>
      <c r="CH6" s="227">
        <v>5</v>
      </c>
      <c r="CI6" s="227">
        <v>15</v>
      </c>
      <c r="CJ6" s="228">
        <v>348</v>
      </c>
      <c r="CK6" s="229">
        <v>18518560</v>
      </c>
      <c r="CL6" s="229">
        <v>1629000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6" t="s">
        <v>81</v>
      </c>
      <c r="C7" s="346"/>
      <c r="D7" s="346"/>
      <c r="E7" s="175" t="s">
        <v>82</v>
      </c>
      <c r="F7" s="175" t="s">
        <v>80</v>
      </c>
      <c r="G7" s="339">
        <v>0</v>
      </c>
      <c r="H7" s="176">
        <v>0</v>
      </c>
      <c r="I7" s="176">
        <v>0</v>
      </c>
      <c r="J7" s="176">
        <v>20</v>
      </c>
      <c r="K7" s="177">
        <v>0</v>
      </c>
      <c r="L7" s="178">
        <f>IFERROR(K7/J7,"-")</f>
        <v>0</v>
      </c>
      <c r="M7" s="176">
        <v>0</v>
      </c>
      <c r="N7" s="176">
        <v>0</v>
      </c>
      <c r="O7" s="178" t="str">
        <f>IFERROR(M7/(K7),"-")</f>
        <v>-</v>
      </c>
      <c r="P7" s="179" t="str">
        <f>IFERROR(G7/SUM(K7:K7),"-")</f>
        <v>-</v>
      </c>
      <c r="Q7" s="180">
        <v>0</v>
      </c>
      <c r="R7" s="178" t="str">
        <f>IF(K7=0,"-",Q7/K7)</f>
        <v>-</v>
      </c>
      <c r="S7" s="344"/>
      <c r="T7" s="345" t="str">
        <f>IFERROR(S7/K7,"-")</f>
        <v>-</v>
      </c>
      <c r="U7" s="345" t="str">
        <f>IFERROR(S7/Q7,"-")</f>
        <v>-</v>
      </c>
      <c r="V7" s="339">
        <f>SUM(S7:S7)-SUM(G7:G7)</f>
        <v>0</v>
      </c>
      <c r="W7" s="182" t="str">
        <f>SUM(S7:S7)/SUM(G7:G7)</f>
        <v>0</v>
      </c>
      <c r="Y7" s="183"/>
      <c r="Z7" s="184" t="str">
        <f>IF(K7=0,"",IF(Y7=0,"",(Y7/K7)))</f>
        <v/>
      </c>
      <c r="AA7" s="183"/>
      <c r="AB7" s="185" t="str">
        <f>IFERROR(AA7/Y7,"-")</f>
        <v>-</v>
      </c>
      <c r="AC7" s="186"/>
      <c r="AD7" s="187" t="str">
        <f>IFERROR(AC7/Y7,"-")</f>
        <v>-</v>
      </c>
      <c r="AE7" s="188"/>
      <c r="AF7" s="188"/>
      <c r="AG7" s="188"/>
      <c r="AH7" s="189"/>
      <c r="AI7" s="190" t="str">
        <f>IF(K7=0,"",IF(AH7=0,"",(AH7/K7)))</f>
        <v/>
      </c>
      <c r="AJ7" s="189"/>
      <c r="AK7" s="191" t="str">
        <f>IFERROR(AJ7/AH7,"-")</f>
        <v>-</v>
      </c>
      <c r="AL7" s="192"/>
      <c r="AM7" s="193" t="str">
        <f>IFERROR(AL7/AH7,"-")</f>
        <v>-</v>
      </c>
      <c r="AN7" s="194"/>
      <c r="AO7" s="194"/>
      <c r="AP7" s="194"/>
      <c r="AQ7" s="195"/>
      <c r="AR7" s="196" t="str">
        <f>IF(K7=0,"",IF(AQ7=0,"",(AQ7/K7)))</f>
        <v/>
      </c>
      <c r="AS7" s="195"/>
      <c r="AT7" s="197" t="str">
        <f>IFERROR(AS7/AQ7,"-")</f>
        <v>-</v>
      </c>
      <c r="AU7" s="198"/>
      <c r="AV7" s="199" t="str">
        <f>IFERROR(AU7/AQ7,"-")</f>
        <v>-</v>
      </c>
      <c r="AW7" s="200"/>
      <c r="AX7" s="200"/>
      <c r="AY7" s="200"/>
      <c r="AZ7" s="201"/>
      <c r="BA7" s="202" t="str">
        <f>IF(K7=0,"",IF(AZ7=0,"",(AZ7/K7)))</f>
        <v/>
      </c>
      <c r="BB7" s="201"/>
      <c r="BC7" s="203" t="str">
        <f>IFERROR(BB7/AZ7,"-")</f>
        <v>-</v>
      </c>
      <c r="BD7" s="204"/>
      <c r="BE7" s="205" t="str">
        <f>IFERROR(BD7/AZ7,"-")</f>
        <v>-</v>
      </c>
      <c r="BF7" s="206"/>
      <c r="BG7" s="206"/>
      <c r="BH7" s="206"/>
      <c r="BI7" s="207"/>
      <c r="BJ7" s="208" t="str">
        <f>IF(K7=0,"",IF(BI7=0,"",(BI7/K7)))</f>
        <v/>
      </c>
      <c r="BK7" s="209"/>
      <c r="BL7" s="210" t="str">
        <f>IFERROR(BK7/BI7,"-")</f>
        <v>-</v>
      </c>
      <c r="BM7" s="211"/>
      <c r="BN7" s="212" t="str">
        <f>IFERROR(BM7/BI7,"-")</f>
        <v>-</v>
      </c>
      <c r="BO7" s="213"/>
      <c r="BP7" s="213"/>
      <c r="BQ7" s="213"/>
      <c r="BR7" s="214"/>
      <c r="BS7" s="215" t="str">
        <f>IF(K7=0,"",IF(BR7=0,"",(BR7/K7)))</f>
        <v/>
      </c>
      <c r="BT7" s="216"/>
      <c r="BU7" s="217" t="str">
        <f>IFERROR(BT7/BR7,"-")</f>
        <v>-</v>
      </c>
      <c r="BV7" s="218"/>
      <c r="BW7" s="219" t="str">
        <f>IFERROR(BV7/BR7,"-")</f>
        <v>-</v>
      </c>
      <c r="BX7" s="220"/>
      <c r="BY7" s="220"/>
      <c r="BZ7" s="220"/>
      <c r="CA7" s="221"/>
      <c r="CB7" s="222" t="str">
        <f>IF(K7=0,"",IF(CA7=0,"",(CA7/K7)))</f>
        <v/>
      </c>
      <c r="CC7" s="223"/>
      <c r="CD7" s="224" t="str">
        <f>IFERROR(CC7/CA7,"-")</f>
        <v>-</v>
      </c>
      <c r="CE7" s="225"/>
      <c r="CF7" s="226" t="str">
        <f>IFERROR(CE7/CA7,"-")</f>
        <v>-</v>
      </c>
      <c r="CG7" s="227"/>
      <c r="CH7" s="227"/>
      <c r="CI7" s="227"/>
      <c r="CJ7" s="228">
        <v>0</v>
      </c>
      <c r="CK7" s="229"/>
      <c r="CL7" s="229"/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2.0412981236033</v>
      </c>
      <c r="B8" s="346" t="s">
        <v>83</v>
      </c>
      <c r="C8" s="346"/>
      <c r="D8" s="346"/>
      <c r="E8" s="175" t="s">
        <v>84</v>
      </c>
      <c r="F8" s="175" t="s">
        <v>80</v>
      </c>
      <c r="G8" s="339">
        <v>563367</v>
      </c>
      <c r="H8" s="176">
        <v>587</v>
      </c>
      <c r="I8" s="176">
        <v>0</v>
      </c>
      <c r="J8" s="176">
        <v>12321</v>
      </c>
      <c r="K8" s="177">
        <v>307</v>
      </c>
      <c r="L8" s="178">
        <f>IFERROR(K8/J8,"-")</f>
        <v>0.024916808700592</v>
      </c>
      <c r="M8" s="176">
        <v>11</v>
      </c>
      <c r="N8" s="176">
        <v>121</v>
      </c>
      <c r="O8" s="178">
        <f>IFERROR(M8/(K8),"-")</f>
        <v>0.035830618892508</v>
      </c>
      <c r="P8" s="179">
        <f>IFERROR(G8/SUM(K8:K8),"-")</f>
        <v>1835.0716612378</v>
      </c>
      <c r="Q8" s="180">
        <v>30</v>
      </c>
      <c r="R8" s="178">
        <f>IF(K8=0,"-",Q8/K8)</f>
        <v>0.09771986970684</v>
      </c>
      <c r="S8" s="344">
        <v>1150000</v>
      </c>
      <c r="T8" s="345">
        <f>IFERROR(S8/K8,"-")</f>
        <v>3745.9283387622</v>
      </c>
      <c r="U8" s="345">
        <f>IFERROR(S8/Q8,"-")</f>
        <v>38333.333333333</v>
      </c>
      <c r="V8" s="339">
        <f>SUM(S8:S8)-SUM(G8:G8)</f>
        <v>586633</v>
      </c>
      <c r="W8" s="182">
        <f>SUM(S8:S8)/SUM(G8:G8)</f>
        <v>2.0412981236033</v>
      </c>
      <c r="Y8" s="183">
        <v>23</v>
      </c>
      <c r="Z8" s="184">
        <f>IF(K8=0,"",IF(Y8=0,"",(Y8/K8)))</f>
        <v>0.074918566775244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66</v>
      </c>
      <c r="AI8" s="190">
        <f>IF(K8=0,"",IF(AH8=0,"",(AH8/K8)))</f>
        <v>0.21498371335505</v>
      </c>
      <c r="AJ8" s="189"/>
      <c r="AK8" s="191">
        <f>IFERROR(AJ8/AH8,"-")</f>
        <v>0</v>
      </c>
      <c r="AL8" s="192"/>
      <c r="AM8" s="193">
        <f>IFERROR(AL8/AH8,"-")</f>
        <v>0</v>
      </c>
      <c r="AN8" s="194"/>
      <c r="AO8" s="194"/>
      <c r="AP8" s="194"/>
      <c r="AQ8" s="195">
        <v>33</v>
      </c>
      <c r="AR8" s="196">
        <f>IF(K8=0,"",IF(AQ8=0,"",(AQ8/K8)))</f>
        <v>0.10749185667752</v>
      </c>
      <c r="AS8" s="195">
        <v>1</v>
      </c>
      <c r="AT8" s="197">
        <f>IFERROR(AS8/AQ8,"-")</f>
        <v>0.03030303030303</v>
      </c>
      <c r="AU8" s="198">
        <v>10000</v>
      </c>
      <c r="AV8" s="199">
        <f>IFERROR(AU8/AQ8,"-")</f>
        <v>303.0303030303</v>
      </c>
      <c r="AW8" s="200">
        <v>1</v>
      </c>
      <c r="AX8" s="200"/>
      <c r="AY8" s="200"/>
      <c r="AZ8" s="201">
        <v>70</v>
      </c>
      <c r="BA8" s="202">
        <f>IF(K8=0,"",IF(AZ8=0,"",(AZ8/K8)))</f>
        <v>0.22801302931596</v>
      </c>
      <c r="BB8" s="201">
        <v>7</v>
      </c>
      <c r="BC8" s="203">
        <f>IFERROR(BB8/AZ8,"-")</f>
        <v>0.1</v>
      </c>
      <c r="BD8" s="204">
        <v>267000</v>
      </c>
      <c r="BE8" s="205">
        <f>IFERROR(BD8/AZ8,"-")</f>
        <v>3814.2857142857</v>
      </c>
      <c r="BF8" s="206">
        <v>3</v>
      </c>
      <c r="BG8" s="206">
        <v>1</v>
      </c>
      <c r="BH8" s="206">
        <v>3</v>
      </c>
      <c r="BI8" s="207">
        <v>74</v>
      </c>
      <c r="BJ8" s="208">
        <f>IF(K8=0,"",IF(BI8=0,"",(BI8/K8)))</f>
        <v>0.24104234527687</v>
      </c>
      <c r="BK8" s="209">
        <v>11</v>
      </c>
      <c r="BL8" s="210">
        <f>IFERROR(BK8/BI8,"-")</f>
        <v>0.14864864864865</v>
      </c>
      <c r="BM8" s="211">
        <v>213000</v>
      </c>
      <c r="BN8" s="212">
        <f>IFERROR(BM8/BI8,"-")</f>
        <v>2878.3783783784</v>
      </c>
      <c r="BO8" s="213">
        <v>5</v>
      </c>
      <c r="BP8" s="213">
        <v>2</v>
      </c>
      <c r="BQ8" s="213">
        <v>4</v>
      </c>
      <c r="BR8" s="214">
        <v>36</v>
      </c>
      <c r="BS8" s="215">
        <f>IF(K8=0,"",IF(BR8=0,"",(BR8/K8)))</f>
        <v>0.11726384364821</v>
      </c>
      <c r="BT8" s="216">
        <v>10</v>
      </c>
      <c r="BU8" s="217">
        <f>IFERROR(BT8/BR8,"-")</f>
        <v>0.27777777777778</v>
      </c>
      <c r="BV8" s="218">
        <v>657000</v>
      </c>
      <c r="BW8" s="219">
        <f>IFERROR(BV8/BR8,"-")</f>
        <v>18250</v>
      </c>
      <c r="BX8" s="220">
        <v>3</v>
      </c>
      <c r="BY8" s="220">
        <v>1</v>
      </c>
      <c r="BZ8" s="220">
        <v>6</v>
      </c>
      <c r="CA8" s="221">
        <v>5</v>
      </c>
      <c r="CB8" s="222">
        <f>IF(K8=0,"",IF(CA8=0,"",(CA8/K8)))</f>
        <v>0.01628664495114</v>
      </c>
      <c r="CC8" s="223">
        <v>1</v>
      </c>
      <c r="CD8" s="224">
        <f>IFERROR(CC8/CA8,"-")</f>
        <v>0.2</v>
      </c>
      <c r="CE8" s="225">
        <v>3000</v>
      </c>
      <c r="CF8" s="226">
        <f>IFERROR(CE8/CA8,"-")</f>
        <v>600</v>
      </c>
      <c r="CG8" s="227">
        <v>1</v>
      </c>
      <c r="CH8" s="227"/>
      <c r="CI8" s="227"/>
      <c r="CJ8" s="228">
        <v>30</v>
      </c>
      <c r="CK8" s="229">
        <v>1150000</v>
      </c>
      <c r="CL8" s="229">
        <v>423000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85</v>
      </c>
      <c r="F11" s="250"/>
      <c r="G11" s="342">
        <f>SUM(G6:G10)</f>
        <v>7177107</v>
      </c>
      <c r="H11" s="249">
        <f>SUM(H6:H10)</f>
        <v>7594</v>
      </c>
      <c r="I11" s="249">
        <f>SUM(I6:I10)</f>
        <v>0</v>
      </c>
      <c r="J11" s="249">
        <f>SUM(J6:J10)</f>
        <v>330368</v>
      </c>
      <c r="K11" s="249">
        <f>SUM(K6:K10)</f>
        <v>3258</v>
      </c>
      <c r="L11" s="251">
        <f>IFERROR(K11/J11,"-")</f>
        <v>0.0098617299496319</v>
      </c>
      <c r="M11" s="252">
        <f>SUM(M6:M10)</f>
        <v>149</v>
      </c>
      <c r="N11" s="252">
        <f>SUM(N6:N10)</f>
        <v>1084</v>
      </c>
      <c r="O11" s="251">
        <f>IFERROR(M11/K11,"-")</f>
        <v>0.04573357888275</v>
      </c>
      <c r="P11" s="253">
        <f>IFERROR(G11/K11,"-")</f>
        <v>2202.9180478821</v>
      </c>
      <c r="Q11" s="254">
        <f>SUM(Q6:Q10)</f>
        <v>378</v>
      </c>
      <c r="R11" s="251">
        <f>IFERROR(Q11/K11,"-")</f>
        <v>0.11602209944751</v>
      </c>
      <c r="S11" s="342">
        <f>SUM(S6:S10)</f>
        <v>19668560</v>
      </c>
      <c r="T11" s="342">
        <f>IFERROR(S11/K11,"-")</f>
        <v>6037.0042971148</v>
      </c>
      <c r="U11" s="342">
        <f>IFERROR(S11/Q11,"-")</f>
        <v>52033.227513228</v>
      </c>
      <c r="V11" s="342">
        <f>S11-G11</f>
        <v>12491453</v>
      </c>
      <c r="W11" s="255">
        <f>S11/G11</f>
        <v>2.7404579588963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