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<sst xmlns="http://schemas.openxmlformats.org/spreadsheetml/2006/main" uniqueCount="100">
  <si>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</si>
  <si>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</si>
  <si>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</si>
  <si>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</si>
  <si>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</si>
  <si>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</si>
  <si>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</si>
  <si>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</si>
  <si>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</si>
  <si>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</si>
  <si>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</si>
  <si>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</si>
  <si>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</si>
  <si>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</si>
  <si>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</si>
  <si>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</si>
  <si>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</si>
  <si>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</si>
  <si>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</si>
  <si>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</si>
  <si>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</si>
  <si>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</si>
  <si>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</si>
  <si>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</si>
  <si>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リスティング</t>
  </si>
  <si>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</si>
  <si>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</si>
  <si>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</si>
  <si>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</si>
  <si>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</si>
  <si>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</si>
  <si>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</si>
  <si>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</si>
  <si>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</si>
  <si>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</si>
  <si>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</si>
  <si>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</si>
  <si>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</si>
  <si>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</si>
  <si>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</si>
  <si>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</si>
  <si>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</si>
  <si>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</si>
  <si>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</si>
  <si>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</si>
  <si>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</si>
  <si>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</si>
  <si>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</si>
  <si>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</si>
  <si>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</si>
  <si>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</si>
  <si>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</si>
  <si>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</si>
  <si>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</si>
  <si>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</si>
  <si>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</si>
  <si>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</si>
  <si>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</si>
  <si>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</si>
  <si>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</si>
  <si>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</si>
  <si>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pp1918</t>
  </si>
  <si>
    <t>デリヘル版3（並木塔子）</t>
  </si>
  <si>
    <t>もし出会系大賞があったら、このサイトが受賞しているでしょう</t>
  </si>
  <si>
    <t>lp01</t>
  </si>
  <si>
    <t>ニッカン西部</t>
  </si>
  <si>
    <t>全5段つかみ5回</t>
  </si>
  <si>
    <t>4月09日(金)</t>
  </si>
  <si>
    <t>pp1919</t>
  </si>
  <si>
    <t>空電</t>
  </si>
  <si>
    <t>pp1920</t>
  </si>
  <si>
    <t>男メイン比較版（--）</t>
  </si>
  <si>
    <t>男性求む</t>
  </si>
  <si>
    <t>4月15日(木)</t>
  </si>
  <si>
    <t>pp1921</t>
  </si>
  <si>
    <t>pp1922</t>
  </si>
  <si>
    <t>記事風版（並木塔子）</t>
  </si>
  <si>
    <t>もう50代の熟女だけど</t>
  </si>
  <si>
    <t>4月19日(月)</t>
  </si>
  <si>
    <t>pp1923</t>
  </si>
  <si>
    <t>pp1924</t>
  </si>
  <si>
    <t>新書籍版（並木塔子）</t>
  </si>
  <si>
    <t>日本の出会い系番付第1位に推薦します</t>
  </si>
  <si>
    <t>4月23日(金)</t>
  </si>
  <si>
    <t>pp1925</t>
  </si>
  <si>
    <t>pp1926</t>
  </si>
  <si>
    <t>デリヘル版2（並木塔子）</t>
  </si>
  <si>
    <t>4月27日(火)</t>
  </si>
  <si>
    <t>pp1927</t>
  </si>
  <si>
    <t>新聞 TOTAL</t>
  </si>
  <si>
    <t>●リスティング 広告</t>
  </si>
  <si>
    <t>UA</t>
  </si>
  <si>
    <t>ydi</t>
  </si>
  <si>
    <t>YDN（インフィード）</t>
  </si>
  <si>
    <t>4/1～4/30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</si>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</sst>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10</v>
      </c>
      <c r="D6" s="329">
        <v>300000</v>
      </c>
      <c r="E6" s="79">
        <v>146</v>
      </c>
      <c r="F6" s="79">
        <v>72</v>
      </c>
      <c r="G6" s="79">
        <v>205</v>
      </c>
      <c r="H6" s="89">
        <v>28</v>
      </c>
      <c r="I6" s="90">
        <v>0</v>
      </c>
      <c r="J6" s="143">
        <f>H6+I6</f>
        <v>28</v>
      </c>
      <c r="K6" s="80">
        <f>IFERROR(J6/G6,"-")</f>
        <v>0.13658536585366</v>
      </c>
      <c r="L6" s="79">
        <v>4</v>
      </c>
      <c r="M6" s="79">
        <v>2</v>
      </c>
      <c r="N6" s="80">
        <f>IFERROR(L6/J6,"-")</f>
        <v>0.14285714285714</v>
      </c>
      <c r="O6" s="81">
        <f>IFERROR(D6/J6,"-")</f>
        <v>10714.285714286</v>
      </c>
      <c r="P6" s="82">
        <v>4</v>
      </c>
      <c r="Q6" s="80">
        <f>IFERROR(P6/J6,"-")</f>
        <v>0.14285714285714</v>
      </c>
      <c r="R6" s="334">
        <v>71000</v>
      </c>
      <c r="S6" s="335">
        <f>IFERROR(R6/J6,"-")</f>
        <v>2535.7142857143</v>
      </c>
      <c r="T6" s="335">
        <f>IFERROR(R6/P6,"-")</f>
        <v>17750</v>
      </c>
      <c r="U6" s="329">
        <f>IFERROR(R6-D6,"-")</f>
        <v>-229000</v>
      </c>
      <c r="V6" s="83">
        <f>R6/D6</f>
        <v>0.23666666666667</v>
      </c>
      <c r="W6" s="77"/>
      <c r="X6" s="142"/>
    </row>
    <row r="7" spans="1:24">
      <c r="A7" s="78"/>
      <c r="B7" s="84" t="s">
        <v>24</v>
      </c>
      <c r="C7" s="84">
        <v>3</v>
      </c>
      <c r="D7" s="329">
        <v>9995254</v>
      </c>
      <c r="E7" s="79">
        <v>7600</v>
      </c>
      <c r="F7" s="79">
        <v>0</v>
      </c>
      <c r="G7" s="79">
        <v>325167</v>
      </c>
      <c r="H7" s="89">
        <v>3349</v>
      </c>
      <c r="I7" s="90">
        <v>43</v>
      </c>
      <c r="J7" s="143">
        <f>H7+I7</f>
        <v>3392</v>
      </c>
      <c r="K7" s="80">
        <f>IFERROR(J7/G7,"-")</f>
        <v>0.01043156285847</v>
      </c>
      <c r="L7" s="79">
        <v>139</v>
      </c>
      <c r="M7" s="79">
        <v>1118</v>
      </c>
      <c r="N7" s="80">
        <f>IFERROR(L7/J7,"-")</f>
        <v>0.040978773584906</v>
      </c>
      <c r="O7" s="81">
        <f>IFERROR(D7/J7,"-")</f>
        <v>2946.7140330189</v>
      </c>
      <c r="P7" s="82">
        <v>380</v>
      </c>
      <c r="Q7" s="80">
        <f>IFERROR(P7/J7,"-")</f>
        <v>0.11202830188679</v>
      </c>
      <c r="R7" s="334">
        <v>18591000</v>
      </c>
      <c r="S7" s="335">
        <f>IFERROR(R7/J7,"-")</f>
        <v>5480.8372641509</v>
      </c>
      <c r="T7" s="335">
        <f>IFERROR(R7/P7,"-")</f>
        <v>48923.684210526</v>
      </c>
      <c r="U7" s="329">
        <f>IFERROR(R7-D7,"-")</f>
        <v>8595746</v>
      </c>
      <c r="V7" s="83">
        <f>R7/D7</f>
        <v>1.8599827478121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10295254</v>
      </c>
      <c r="E10" s="41">
        <f>SUM(E6:E8)</f>
        <v>7746</v>
      </c>
      <c r="F10" s="41">
        <f>SUM(F6:F8)</f>
        <v>72</v>
      </c>
      <c r="G10" s="41">
        <f>SUM(G6:G8)</f>
        <v>325372</v>
      </c>
      <c r="H10" s="41">
        <f>SUM(H6:H8)</f>
        <v>3377</v>
      </c>
      <c r="I10" s="41">
        <f>SUM(I6:I8)</f>
        <v>43</v>
      </c>
      <c r="J10" s="41">
        <f>SUM(J6:J8)</f>
        <v>3420</v>
      </c>
      <c r="K10" s="42">
        <f>IFERROR(J10/G10,"-")</f>
        <v>0.010511045818325</v>
      </c>
      <c r="L10" s="76">
        <f>SUM(L6:L8)</f>
        <v>143</v>
      </c>
      <c r="M10" s="76">
        <f>SUM(M6:M8)</f>
        <v>1120</v>
      </c>
      <c r="N10" s="42">
        <f>IFERROR(L10/J10,"-")</f>
        <v>0.041812865497076</v>
      </c>
      <c r="O10" s="43">
        <f>IFERROR(D10/J10,"-")</f>
        <v>3010.3081871345</v>
      </c>
      <c r="P10" s="44">
        <f>SUM(P6:P8)</f>
        <v>384</v>
      </c>
      <c r="Q10" s="42">
        <f>IFERROR(P10/J10,"-")</f>
        <v>0.11228070175439</v>
      </c>
      <c r="R10" s="332">
        <f>SUM(R6:R8)</f>
        <v>18662000</v>
      </c>
      <c r="S10" s="332">
        <f>IFERROR(R10/J10,"-")</f>
        <v>5456.7251461988</v>
      </c>
      <c r="T10" s="332">
        <f>IFERROR(P10/P10,"-")</f>
        <v>1</v>
      </c>
      <c r="U10" s="332">
        <f>SUM(U6:U8)</f>
        <v>8366746</v>
      </c>
      <c r="V10" s="45">
        <f>IFERROR(R10/D10,"-")</f>
        <v>1.8126799008553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0.23666666666667</v>
      </c>
      <c r="B6" s="346" t="s">
        <v>61</v>
      </c>
      <c r="C6" s="346"/>
      <c r="D6" s="346" t="s">
        <v>62</v>
      </c>
      <c r="E6" s="346" t="s">
        <v>63</v>
      </c>
      <c r="F6" s="346" t="s">
        <v>64</v>
      </c>
      <c r="G6" s="88" t="s">
        <v>65</v>
      </c>
      <c r="H6" s="88" t="s">
        <v>66</v>
      </c>
      <c r="I6" s="88" t="s">
        <v>67</v>
      </c>
      <c r="J6" s="329">
        <v>300000</v>
      </c>
      <c r="K6" s="79">
        <v>22</v>
      </c>
      <c r="L6" s="79">
        <v>0</v>
      </c>
      <c r="M6" s="79">
        <v>72</v>
      </c>
      <c r="N6" s="89">
        <v>7</v>
      </c>
      <c r="O6" s="90">
        <v>0</v>
      </c>
      <c r="P6" s="91">
        <f>N6+O6</f>
        <v>7</v>
      </c>
      <c r="Q6" s="80">
        <f>IFERROR(P6/M6,"-")</f>
        <v>0.097222222222222</v>
      </c>
      <c r="R6" s="79">
        <v>0</v>
      </c>
      <c r="S6" s="79">
        <v>1</v>
      </c>
      <c r="T6" s="80">
        <f>IFERROR(R6/(P6),"-")</f>
        <v>0</v>
      </c>
      <c r="U6" s="335">
        <f>IFERROR(J6/SUM(N6:O15),"-")</f>
        <v>10714.285714286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SUM(X6:X15)-SUM(J6:J15)</f>
        <v>-229000</v>
      </c>
      <c r="AB6" s="83">
        <f>SUM(X6:X15)/SUM(J6:J15)</f>
        <v>0.23666666666667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0.14285714285714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0.42857142857143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0.28571428571429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68</v>
      </c>
      <c r="C7" s="346"/>
      <c r="D7" s="346" t="s">
        <v>62</v>
      </c>
      <c r="E7" s="346" t="s">
        <v>63</v>
      </c>
      <c r="F7" s="346" t="s">
        <v>69</v>
      </c>
      <c r="G7" s="88"/>
      <c r="H7" s="88"/>
      <c r="I7" s="88"/>
      <c r="J7" s="329"/>
      <c r="K7" s="79">
        <v>39</v>
      </c>
      <c r="L7" s="79">
        <v>19</v>
      </c>
      <c r="M7" s="79">
        <v>20</v>
      </c>
      <c r="N7" s="89">
        <v>7</v>
      </c>
      <c r="O7" s="90">
        <v>0</v>
      </c>
      <c r="P7" s="91">
        <f>N7+O7</f>
        <v>7</v>
      </c>
      <c r="Q7" s="80">
        <f>IFERROR(P7/M7,"-")</f>
        <v>0.35</v>
      </c>
      <c r="R7" s="79">
        <v>0</v>
      </c>
      <c r="S7" s="79">
        <v>1</v>
      </c>
      <c r="T7" s="80">
        <f>IFERROR(R7/(P7),"-")</f>
        <v>0</v>
      </c>
      <c r="U7" s="335"/>
      <c r="V7" s="82">
        <v>0</v>
      </c>
      <c r="W7" s="80">
        <f>IF(P7=0,"-",V7/P7)</f>
        <v>0</v>
      </c>
      <c r="X7" s="334">
        <v>0</v>
      </c>
      <c r="Y7" s="335">
        <f>IFERROR(X7/P7,"-")</f>
        <v>0</v>
      </c>
      <c r="Z7" s="335" t="str">
        <f>IFERROR(X7/V7,"-")</f>
        <v>-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0.14285714285714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0.28571428571429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0.28571428571429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0.28571428571429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70</v>
      </c>
      <c r="C8" s="346"/>
      <c r="D8" s="346" t="s">
        <v>71</v>
      </c>
      <c r="E8" s="346" t="s">
        <v>72</v>
      </c>
      <c r="F8" s="346" t="s">
        <v>64</v>
      </c>
      <c r="G8" s="88"/>
      <c r="H8" s="88" t="s">
        <v>66</v>
      </c>
      <c r="I8" s="88" t="s">
        <v>73</v>
      </c>
      <c r="J8" s="329"/>
      <c r="K8" s="79">
        <v>3</v>
      </c>
      <c r="L8" s="79">
        <v>0</v>
      </c>
      <c r="M8" s="79">
        <v>10</v>
      </c>
      <c r="N8" s="89">
        <v>1</v>
      </c>
      <c r="O8" s="90">
        <v>0</v>
      </c>
      <c r="P8" s="91">
        <f>N8+O8</f>
        <v>1</v>
      </c>
      <c r="Q8" s="80">
        <f>IFERROR(P8/M8,"-")</f>
        <v>0.1</v>
      </c>
      <c r="R8" s="79">
        <v>1</v>
      </c>
      <c r="S8" s="79">
        <v>0</v>
      </c>
      <c r="T8" s="80">
        <f>IFERROR(R8/(P8),"-")</f>
        <v>1</v>
      </c>
      <c r="U8" s="335"/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74</v>
      </c>
      <c r="C9" s="346"/>
      <c r="D9" s="346" t="s">
        <v>71</v>
      </c>
      <c r="E9" s="346" t="s">
        <v>72</v>
      </c>
      <c r="F9" s="346" t="s">
        <v>69</v>
      </c>
      <c r="G9" s="88"/>
      <c r="H9" s="88"/>
      <c r="I9" s="88"/>
      <c r="J9" s="329"/>
      <c r="K9" s="79">
        <v>17</v>
      </c>
      <c r="L9" s="79">
        <v>11</v>
      </c>
      <c r="M9" s="79">
        <v>16</v>
      </c>
      <c r="N9" s="89">
        <v>2</v>
      </c>
      <c r="O9" s="90">
        <v>0</v>
      </c>
      <c r="P9" s="91">
        <f>N9+O9</f>
        <v>2</v>
      </c>
      <c r="Q9" s="80">
        <f>IFERROR(P9/M9,"-")</f>
        <v>0.125</v>
      </c>
      <c r="R9" s="79">
        <v>0</v>
      </c>
      <c r="S9" s="79">
        <v>0</v>
      </c>
      <c r="T9" s="80">
        <f>IFERROR(R9/(P9),"-")</f>
        <v>0</v>
      </c>
      <c r="U9" s="335"/>
      <c r="V9" s="82">
        <v>1</v>
      </c>
      <c r="W9" s="80">
        <f>IF(P9=0,"-",V9/P9)</f>
        <v>0.5</v>
      </c>
      <c r="X9" s="334">
        <v>42000</v>
      </c>
      <c r="Y9" s="335">
        <f>IFERROR(X9/P9,"-")</f>
        <v>21000</v>
      </c>
      <c r="Z9" s="335">
        <f>IFERROR(X9/V9,"-")</f>
        <v>42000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>
        <v>1</v>
      </c>
      <c r="BZ9" s="127">
        <f>IFERROR(BY9/BW9,"-")</f>
        <v>1</v>
      </c>
      <c r="CA9" s="128">
        <v>42000</v>
      </c>
      <c r="CB9" s="129">
        <f>IFERROR(CA9/BW9,"-")</f>
        <v>42000</v>
      </c>
      <c r="CC9" s="130"/>
      <c r="CD9" s="130"/>
      <c r="CE9" s="130">
        <v>1</v>
      </c>
      <c r="CF9" s="131">
        <v>1</v>
      </c>
      <c r="CG9" s="132">
        <f>IF(P9=0,"",IF(CF9=0,"",(CF9/P9)))</f>
        <v>0.5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42000</v>
      </c>
      <c r="CQ9" s="139">
        <v>42000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75</v>
      </c>
      <c r="C10" s="346"/>
      <c r="D10" s="346" t="s">
        <v>76</v>
      </c>
      <c r="E10" s="346" t="s">
        <v>77</v>
      </c>
      <c r="F10" s="346" t="s">
        <v>64</v>
      </c>
      <c r="G10" s="88"/>
      <c r="H10" s="88" t="s">
        <v>66</v>
      </c>
      <c r="I10" s="88" t="s">
        <v>78</v>
      </c>
      <c r="J10" s="329"/>
      <c r="K10" s="79">
        <v>1</v>
      </c>
      <c r="L10" s="79">
        <v>0</v>
      </c>
      <c r="M10" s="79">
        <v>13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5"/>
      <c r="V10" s="82">
        <v>0</v>
      </c>
      <c r="W10" s="80" t="str">
        <f>IF(P10=0,"-",V10/P10)</f>
        <v>-</v>
      </c>
      <c r="X10" s="334">
        <v>0</v>
      </c>
      <c r="Y10" s="335" t="str">
        <f>IFERROR(X10/P10,"-")</f>
        <v>-</v>
      </c>
      <c r="Z10" s="335" t="str">
        <f>IFERROR(X10/V10,"-")</f>
        <v>-</v>
      </c>
      <c r="AA10" s="329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79</v>
      </c>
      <c r="C11" s="346"/>
      <c r="D11" s="346" t="s">
        <v>76</v>
      </c>
      <c r="E11" s="346" t="s">
        <v>77</v>
      </c>
      <c r="F11" s="346" t="s">
        <v>69</v>
      </c>
      <c r="G11" s="88"/>
      <c r="H11" s="88"/>
      <c r="I11" s="88"/>
      <c r="J11" s="329"/>
      <c r="K11" s="79">
        <v>19</v>
      </c>
      <c r="L11" s="79">
        <v>14</v>
      </c>
      <c r="M11" s="79">
        <v>13</v>
      </c>
      <c r="N11" s="89">
        <v>4</v>
      </c>
      <c r="O11" s="90">
        <v>0</v>
      </c>
      <c r="P11" s="91">
        <f>N11+O11</f>
        <v>4</v>
      </c>
      <c r="Q11" s="80">
        <f>IFERROR(P11/M11,"-")</f>
        <v>0.30769230769231</v>
      </c>
      <c r="R11" s="79">
        <v>1</v>
      </c>
      <c r="S11" s="79">
        <v>0</v>
      </c>
      <c r="T11" s="80">
        <f>IFERROR(R11/(P11),"-")</f>
        <v>0.25</v>
      </c>
      <c r="U11" s="335"/>
      <c r="V11" s="82">
        <v>1</v>
      </c>
      <c r="W11" s="80">
        <f>IF(P11=0,"-",V11/P11)</f>
        <v>0.25</v>
      </c>
      <c r="X11" s="334">
        <v>3000</v>
      </c>
      <c r="Y11" s="335">
        <f>IFERROR(X11/P11,"-")</f>
        <v>750</v>
      </c>
      <c r="Z11" s="335">
        <f>IFERROR(X11/V11,"-")</f>
        <v>3000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>
        <v>1</v>
      </c>
      <c r="BQ11" s="120">
        <f>IFERROR(BP11/BN11,"-")</f>
        <v>1</v>
      </c>
      <c r="BR11" s="121">
        <v>3000</v>
      </c>
      <c r="BS11" s="122">
        <f>IFERROR(BR11/BN11,"-")</f>
        <v>3000</v>
      </c>
      <c r="BT11" s="123">
        <v>1</v>
      </c>
      <c r="BU11" s="123"/>
      <c r="BV11" s="123"/>
      <c r="BW11" s="124">
        <v>2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80</v>
      </c>
      <c r="C12" s="346"/>
      <c r="D12" s="346" t="s">
        <v>81</v>
      </c>
      <c r="E12" s="346" t="s">
        <v>82</v>
      </c>
      <c r="F12" s="346" t="s">
        <v>64</v>
      </c>
      <c r="G12" s="88"/>
      <c r="H12" s="88" t="s">
        <v>66</v>
      </c>
      <c r="I12" s="88" t="s">
        <v>83</v>
      </c>
      <c r="J12" s="329"/>
      <c r="K12" s="79">
        <v>2</v>
      </c>
      <c r="L12" s="79">
        <v>0</v>
      </c>
      <c r="M12" s="79">
        <v>9</v>
      </c>
      <c r="N12" s="89">
        <v>1</v>
      </c>
      <c r="O12" s="90">
        <v>0</v>
      </c>
      <c r="P12" s="91">
        <f>N12+O12</f>
        <v>1</v>
      </c>
      <c r="Q12" s="80">
        <f>IFERROR(P12/M12,"-")</f>
        <v>0.11111111111111</v>
      </c>
      <c r="R12" s="79">
        <v>0</v>
      </c>
      <c r="S12" s="79">
        <v>0</v>
      </c>
      <c r="T12" s="80">
        <f>IFERROR(R12/(P12),"-")</f>
        <v>0</v>
      </c>
      <c r="U12" s="335"/>
      <c r="V12" s="82">
        <v>0</v>
      </c>
      <c r="W12" s="80">
        <f>IF(P12=0,"-",V12/P12)</f>
        <v>0</v>
      </c>
      <c r="X12" s="334">
        <v>0</v>
      </c>
      <c r="Y12" s="335">
        <f>IFERROR(X12/P12,"-")</f>
        <v>0</v>
      </c>
      <c r="Z12" s="335" t="str">
        <f>IFERROR(X12/V12,"-")</f>
        <v>-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84</v>
      </c>
      <c r="C13" s="346"/>
      <c r="D13" s="346" t="s">
        <v>81</v>
      </c>
      <c r="E13" s="346" t="s">
        <v>82</v>
      </c>
      <c r="F13" s="346" t="s">
        <v>69</v>
      </c>
      <c r="G13" s="88"/>
      <c r="H13" s="88"/>
      <c r="I13" s="88"/>
      <c r="J13" s="329"/>
      <c r="K13" s="79">
        <v>10</v>
      </c>
      <c r="L13" s="79">
        <v>8</v>
      </c>
      <c r="M13" s="79">
        <v>7</v>
      </c>
      <c r="N13" s="89">
        <v>1</v>
      </c>
      <c r="O13" s="90">
        <v>0</v>
      </c>
      <c r="P13" s="91">
        <f>N13+O13</f>
        <v>1</v>
      </c>
      <c r="Q13" s="80">
        <f>IFERROR(P13/M13,"-")</f>
        <v>0.14285714285714</v>
      </c>
      <c r="R13" s="79">
        <v>0</v>
      </c>
      <c r="S13" s="79">
        <v>0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85</v>
      </c>
      <c r="C14" s="346"/>
      <c r="D14" s="346" t="s">
        <v>86</v>
      </c>
      <c r="E14" s="346" t="s">
        <v>77</v>
      </c>
      <c r="F14" s="346" t="s">
        <v>64</v>
      </c>
      <c r="G14" s="88"/>
      <c r="H14" s="88" t="s">
        <v>66</v>
      </c>
      <c r="I14" s="88" t="s">
        <v>87</v>
      </c>
      <c r="J14" s="329"/>
      <c r="K14" s="79">
        <v>4</v>
      </c>
      <c r="L14" s="79">
        <v>0</v>
      </c>
      <c r="M14" s="79">
        <v>26</v>
      </c>
      <c r="N14" s="89">
        <v>2</v>
      </c>
      <c r="O14" s="90">
        <v>0</v>
      </c>
      <c r="P14" s="91">
        <f>N14+O14</f>
        <v>2</v>
      </c>
      <c r="Q14" s="80">
        <f>IFERROR(P14/M14,"-")</f>
        <v>0.076923076923077</v>
      </c>
      <c r="R14" s="79">
        <v>0</v>
      </c>
      <c r="S14" s="79">
        <v>0</v>
      </c>
      <c r="T14" s="80">
        <f>IFERROR(R14/(P14),"-")</f>
        <v>0</v>
      </c>
      <c r="U14" s="335"/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88</v>
      </c>
      <c r="C15" s="346"/>
      <c r="D15" s="346" t="s">
        <v>86</v>
      </c>
      <c r="E15" s="346" t="s">
        <v>77</v>
      </c>
      <c r="F15" s="346" t="s">
        <v>69</v>
      </c>
      <c r="G15" s="88"/>
      <c r="H15" s="88"/>
      <c r="I15" s="88"/>
      <c r="J15" s="329"/>
      <c r="K15" s="79">
        <v>29</v>
      </c>
      <c r="L15" s="79">
        <v>20</v>
      </c>
      <c r="M15" s="79">
        <v>19</v>
      </c>
      <c r="N15" s="89">
        <v>3</v>
      </c>
      <c r="O15" s="90">
        <v>0</v>
      </c>
      <c r="P15" s="91">
        <f>N15+O15</f>
        <v>3</v>
      </c>
      <c r="Q15" s="80">
        <f>IFERROR(P15/M15,"-")</f>
        <v>0.15789473684211</v>
      </c>
      <c r="R15" s="79">
        <v>2</v>
      </c>
      <c r="S15" s="79">
        <v>0</v>
      </c>
      <c r="T15" s="80">
        <f>IFERROR(R15/(P15),"-")</f>
        <v>0.66666666666667</v>
      </c>
      <c r="U15" s="335"/>
      <c r="V15" s="82">
        <v>2</v>
      </c>
      <c r="W15" s="80">
        <f>IF(P15=0,"-",V15/P15)</f>
        <v>0.66666666666667</v>
      </c>
      <c r="X15" s="334">
        <v>26000</v>
      </c>
      <c r="Y15" s="335">
        <f>IFERROR(X15/P15,"-")</f>
        <v>8666.6666666667</v>
      </c>
      <c r="Z15" s="335">
        <f>IFERROR(X15/V15,"-")</f>
        <v>13000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0.66666666666667</v>
      </c>
      <c r="BP15" s="119">
        <v>1</v>
      </c>
      <c r="BQ15" s="120">
        <f>IFERROR(BP15/BN15,"-")</f>
        <v>0.5</v>
      </c>
      <c r="BR15" s="121">
        <v>16000</v>
      </c>
      <c r="BS15" s="122">
        <f>IFERROR(BR15/BN15,"-")</f>
        <v>8000</v>
      </c>
      <c r="BT15" s="123"/>
      <c r="BU15" s="123"/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1</v>
      </c>
      <c r="CG15" s="132">
        <f>IF(P15=0,"",IF(CF15=0,"",(CF15/P15)))</f>
        <v>0.33333333333333</v>
      </c>
      <c r="CH15" s="133">
        <v>1</v>
      </c>
      <c r="CI15" s="134">
        <f>IFERROR(CH15/CF15,"-")</f>
        <v>1</v>
      </c>
      <c r="CJ15" s="135">
        <v>10000</v>
      </c>
      <c r="CK15" s="136">
        <f>IFERROR(CJ15/CF15,"-")</f>
        <v>10000</v>
      </c>
      <c r="CL15" s="137"/>
      <c r="CM15" s="137">
        <v>1</v>
      </c>
      <c r="CN15" s="137"/>
      <c r="CO15" s="138">
        <v>2</v>
      </c>
      <c r="CP15" s="139">
        <v>26000</v>
      </c>
      <c r="CQ15" s="139">
        <v>16000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0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6"/>
      <c r="V16" s="25"/>
      <c r="W16" s="25"/>
      <c r="X16" s="336"/>
      <c r="Y16" s="336"/>
      <c r="Z16" s="336"/>
      <c r="AA16" s="336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1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6"/>
      <c r="V17" s="25"/>
      <c r="W17" s="25"/>
      <c r="X17" s="336"/>
      <c r="Y17" s="336"/>
      <c r="Z17" s="336"/>
      <c r="AA17" s="336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0.23666666666667</v>
      </c>
      <c r="B18" s="39"/>
      <c r="C18" s="39"/>
      <c r="D18" s="39"/>
      <c r="E18" s="39"/>
      <c r="F18" s="39"/>
      <c r="G18" s="40" t="s">
        <v>89</v>
      </c>
      <c r="H18" s="40"/>
      <c r="I18" s="40"/>
      <c r="J18" s="332">
        <f>SUM(J6:J17)</f>
        <v>300000</v>
      </c>
      <c r="K18" s="41">
        <f>SUM(K6:K17)</f>
        <v>146</v>
      </c>
      <c r="L18" s="41">
        <f>SUM(L6:L17)</f>
        <v>72</v>
      </c>
      <c r="M18" s="41">
        <f>SUM(M6:M17)</f>
        <v>205</v>
      </c>
      <c r="N18" s="41">
        <f>SUM(N6:N17)</f>
        <v>28</v>
      </c>
      <c r="O18" s="41">
        <f>SUM(O6:O17)</f>
        <v>0</v>
      </c>
      <c r="P18" s="41">
        <f>SUM(P6:P17)</f>
        <v>28</v>
      </c>
      <c r="Q18" s="42">
        <f>IFERROR(P18/M18,"-")</f>
        <v>0.13658536585366</v>
      </c>
      <c r="R18" s="76">
        <f>SUM(R6:R17)</f>
        <v>4</v>
      </c>
      <c r="S18" s="76">
        <f>SUM(S6:S17)</f>
        <v>2</v>
      </c>
      <c r="T18" s="42">
        <f>IFERROR(R18/P18,"-")</f>
        <v>0.14285714285714</v>
      </c>
      <c r="U18" s="337">
        <f>IFERROR(J18/P18,"-")</f>
        <v>10714.285714286</v>
      </c>
      <c r="V18" s="44">
        <f>SUM(V6:V17)</f>
        <v>4</v>
      </c>
      <c r="W18" s="42">
        <f>IFERROR(V18/P18,"-")</f>
        <v>0.14285714285714</v>
      </c>
      <c r="X18" s="332">
        <f>SUM(X6:X17)</f>
        <v>71000</v>
      </c>
      <c r="Y18" s="332">
        <f>IFERROR(X18/P18,"-")</f>
        <v>2535.7142857143</v>
      </c>
      <c r="Z18" s="332">
        <f>IFERROR(X18/V18,"-")</f>
        <v>17750</v>
      </c>
      <c r="AA18" s="332">
        <f>X18-J18</f>
        <v>-229000</v>
      </c>
      <c r="AB18" s="45">
        <f>X18/J18</f>
        <v>0.23666666666667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5"/>
    <mergeCell ref="J6:J15"/>
    <mergeCell ref="U6:U15"/>
    <mergeCell ref="AA6:AA15"/>
    <mergeCell ref="AB6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90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91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1.8830874443619</v>
      </c>
      <c r="B6" s="346" t="s">
        <v>92</v>
      </c>
      <c r="C6" s="346"/>
      <c r="D6" s="346"/>
      <c r="E6" s="175" t="s">
        <v>93</v>
      </c>
      <c r="F6" s="175" t="s">
        <v>94</v>
      </c>
      <c r="G6" s="339">
        <v>9718614</v>
      </c>
      <c r="H6" s="176">
        <v>7330</v>
      </c>
      <c r="I6" s="176">
        <v>0</v>
      </c>
      <c r="J6" s="176">
        <v>317705</v>
      </c>
      <c r="K6" s="177">
        <v>3255</v>
      </c>
      <c r="L6" s="178">
        <f>IFERROR(K6/J6,"-")</f>
        <v>0.010245353393872</v>
      </c>
      <c r="M6" s="176">
        <v>133</v>
      </c>
      <c r="N6" s="176">
        <v>1064</v>
      </c>
      <c r="O6" s="178">
        <f>IFERROR(M6/(K6),"-")</f>
        <v>0.040860215053763</v>
      </c>
      <c r="P6" s="179">
        <f>IFERROR(G6/SUM(K6:K6),"-")</f>
        <v>2985.7493087558</v>
      </c>
      <c r="Q6" s="180">
        <v>366</v>
      </c>
      <c r="R6" s="178">
        <f>IF(K6=0,"-",Q6/K6)</f>
        <v>0.11244239631336</v>
      </c>
      <c r="S6" s="344">
        <v>18301000</v>
      </c>
      <c r="T6" s="345">
        <f>IFERROR(S6/K6,"-")</f>
        <v>5622.4270353303</v>
      </c>
      <c r="U6" s="345">
        <f>IFERROR(S6/Q6,"-")</f>
        <v>50002.732240437</v>
      </c>
      <c r="V6" s="339">
        <f>SUM(S6:S6)-SUM(G6:G6)</f>
        <v>8582386</v>
      </c>
      <c r="W6" s="182">
        <f>SUM(S6:S6)/SUM(G6:G6)</f>
        <v>1.8830874443619</v>
      </c>
      <c r="Y6" s="183">
        <v>72</v>
      </c>
      <c r="Z6" s="184">
        <f>IF(K6=0,"",IF(Y6=0,"",(Y6/K6)))</f>
        <v>0.022119815668203</v>
      </c>
      <c r="AA6" s="183">
        <v>1</v>
      </c>
      <c r="AB6" s="185">
        <f>IFERROR(AA6/Y6,"-")</f>
        <v>0.013888888888889</v>
      </c>
      <c r="AC6" s="186">
        <v>5000</v>
      </c>
      <c r="AD6" s="187">
        <f>IFERROR(AC6/Y6,"-")</f>
        <v>69.444444444444</v>
      </c>
      <c r="AE6" s="188">
        <v>1</v>
      </c>
      <c r="AF6" s="188"/>
      <c r="AG6" s="188"/>
      <c r="AH6" s="189">
        <v>8</v>
      </c>
      <c r="AI6" s="190">
        <f>IF(K6=0,"",IF(AH6=0,"",(AH6/K6)))</f>
        <v>0.002457757296467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20</v>
      </c>
      <c r="AR6" s="196">
        <f>IF(K6=0,"",IF(AQ6=0,"",(AQ6/K6)))</f>
        <v>0.0061443932411674</v>
      </c>
      <c r="AS6" s="195">
        <v>1</v>
      </c>
      <c r="AT6" s="197">
        <f>IFERROR(AS6/AQ6,"-")</f>
        <v>0.05</v>
      </c>
      <c r="AU6" s="198">
        <v>3000</v>
      </c>
      <c r="AV6" s="199">
        <f>IFERROR(AU6/AQ6,"-")</f>
        <v>150</v>
      </c>
      <c r="AW6" s="200">
        <v>1</v>
      </c>
      <c r="AX6" s="200"/>
      <c r="AY6" s="200"/>
      <c r="AZ6" s="201">
        <v>188</v>
      </c>
      <c r="BA6" s="202">
        <f>IF(K6=0,"",IF(AZ6=0,"",(AZ6/K6)))</f>
        <v>0.057757296466974</v>
      </c>
      <c r="BB6" s="201">
        <v>12</v>
      </c>
      <c r="BC6" s="203">
        <f>IFERROR(BB6/AZ6,"-")</f>
        <v>0.063829787234043</v>
      </c>
      <c r="BD6" s="204">
        <v>206000</v>
      </c>
      <c r="BE6" s="205">
        <f>IFERROR(BD6/AZ6,"-")</f>
        <v>1095.7446808511</v>
      </c>
      <c r="BF6" s="206">
        <v>5</v>
      </c>
      <c r="BG6" s="206">
        <v>4</v>
      </c>
      <c r="BH6" s="206">
        <v>3</v>
      </c>
      <c r="BI6" s="207">
        <v>2040</v>
      </c>
      <c r="BJ6" s="208">
        <f>IF(K6=0,"",IF(BI6=0,"",(BI6/K6)))</f>
        <v>0.62672811059908</v>
      </c>
      <c r="BK6" s="209">
        <v>206</v>
      </c>
      <c r="BL6" s="210">
        <f>IFERROR(BK6/BI6,"-")</f>
        <v>0.10098039215686</v>
      </c>
      <c r="BM6" s="211">
        <v>7084000</v>
      </c>
      <c r="BN6" s="212">
        <f>IFERROR(BM6/BI6,"-")</f>
        <v>3472.5490196078</v>
      </c>
      <c r="BO6" s="213">
        <v>91</v>
      </c>
      <c r="BP6" s="213">
        <v>36</v>
      </c>
      <c r="BQ6" s="213">
        <v>79</v>
      </c>
      <c r="BR6" s="214">
        <v>808</v>
      </c>
      <c r="BS6" s="215">
        <f>IF(K6=0,"",IF(BR6=0,"",(BR6/K6)))</f>
        <v>0.24823348694316</v>
      </c>
      <c r="BT6" s="216">
        <v>117</v>
      </c>
      <c r="BU6" s="217">
        <f>IFERROR(BT6/BR6,"-")</f>
        <v>0.14480198019802</v>
      </c>
      <c r="BV6" s="218">
        <v>7970000</v>
      </c>
      <c r="BW6" s="219">
        <f>IFERROR(BV6/BR6,"-")</f>
        <v>9863.8613861386</v>
      </c>
      <c r="BX6" s="220">
        <v>34</v>
      </c>
      <c r="BY6" s="220">
        <v>18</v>
      </c>
      <c r="BZ6" s="220">
        <v>65</v>
      </c>
      <c r="CA6" s="221">
        <v>119</v>
      </c>
      <c r="CB6" s="222">
        <f>IF(K6=0,"",IF(CA6=0,"",(CA6/K6)))</f>
        <v>0.036559139784946</v>
      </c>
      <c r="CC6" s="223">
        <v>29</v>
      </c>
      <c r="CD6" s="224">
        <f>IFERROR(CC6/CA6,"-")</f>
        <v>0.2436974789916</v>
      </c>
      <c r="CE6" s="225">
        <v>3033000</v>
      </c>
      <c r="CF6" s="226">
        <f>IFERROR(CE6/CA6,"-")</f>
        <v>25487.394957983</v>
      </c>
      <c r="CG6" s="227">
        <v>8</v>
      </c>
      <c r="CH6" s="227">
        <v>5</v>
      </c>
      <c r="CI6" s="227">
        <v>16</v>
      </c>
      <c r="CJ6" s="228">
        <v>366</v>
      </c>
      <c r="CK6" s="229">
        <v>18301000</v>
      </c>
      <c r="CL6" s="229">
        <v>960000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6" t="s">
        <v>95</v>
      </c>
      <c r="C7" s="346"/>
      <c r="D7" s="346"/>
      <c r="E7" s="175" t="s">
        <v>96</v>
      </c>
      <c r="F7" s="175" t="s">
        <v>94</v>
      </c>
      <c r="G7" s="339">
        <v>0</v>
      </c>
      <c r="H7" s="176">
        <v>2</v>
      </c>
      <c r="I7" s="176">
        <v>0</v>
      </c>
      <c r="J7" s="176">
        <v>23</v>
      </c>
      <c r="K7" s="177">
        <v>2</v>
      </c>
      <c r="L7" s="178">
        <f>IFERROR(K7/J7,"-")</f>
        <v>0.08695652173913</v>
      </c>
      <c r="M7" s="176">
        <v>0</v>
      </c>
      <c r="N7" s="176">
        <v>1</v>
      </c>
      <c r="O7" s="178">
        <f>IFERROR(M7/(K7),"-")</f>
        <v>0</v>
      </c>
      <c r="P7" s="179">
        <f>IFERROR(G7/SUM(K7:K7),"-")</f>
        <v>0</v>
      </c>
      <c r="Q7" s="180">
        <v>1</v>
      </c>
      <c r="R7" s="178">
        <f>IF(K7=0,"-",Q7/K7)</f>
        <v>0.5</v>
      </c>
      <c r="S7" s="344">
        <v>13000</v>
      </c>
      <c r="T7" s="345">
        <f>IFERROR(S7/K7,"-")</f>
        <v>6500</v>
      </c>
      <c r="U7" s="345">
        <f>IFERROR(S7/Q7,"-")</f>
        <v>13000</v>
      </c>
      <c r="V7" s="339">
        <f>SUM(S7:S7)-SUM(G7:G7)</f>
        <v>13000</v>
      </c>
      <c r="W7" s="182" t="str">
        <f>SUM(S7:S7)/SUM(G7:G7)</f>
        <v>0</v>
      </c>
      <c r="Y7" s="183"/>
      <c r="Z7" s="184">
        <f>IF(K7=0,"",IF(Y7=0,"",(Y7/K7)))</f>
        <v>0</v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/>
      <c r="AI7" s="190">
        <f>IF(K7=0,"",IF(AH7=0,"",(AH7/K7)))</f>
        <v>0</v>
      </c>
      <c r="AJ7" s="189"/>
      <c r="AK7" s="191" t="str">
        <f>IFERROR(AJ7/AH7,"-")</f>
        <v>-</v>
      </c>
      <c r="AL7" s="192"/>
      <c r="AM7" s="193" t="str">
        <f>IFERROR(AL7/AH7,"-")</f>
        <v>-</v>
      </c>
      <c r="AN7" s="194"/>
      <c r="AO7" s="194"/>
      <c r="AP7" s="194"/>
      <c r="AQ7" s="195"/>
      <c r="AR7" s="196">
        <f>IF(K7=0,"",IF(AQ7=0,"",(AQ7/K7)))</f>
        <v>0</v>
      </c>
      <c r="AS7" s="195"/>
      <c r="AT7" s="197" t="str">
        <f>IFERROR(AS7/AQ7,"-")</f>
        <v>-</v>
      </c>
      <c r="AU7" s="198"/>
      <c r="AV7" s="199" t="str">
        <f>IFERROR(AU7/AQ7,"-")</f>
        <v>-</v>
      </c>
      <c r="AW7" s="200"/>
      <c r="AX7" s="200"/>
      <c r="AY7" s="200"/>
      <c r="AZ7" s="201"/>
      <c r="BA7" s="202">
        <f>IF(K7=0,"",IF(AZ7=0,"",(AZ7/K7)))</f>
        <v>0</v>
      </c>
      <c r="BB7" s="201"/>
      <c r="BC7" s="203" t="str">
        <f>IFERROR(BB7/AZ7,"-")</f>
        <v>-</v>
      </c>
      <c r="BD7" s="204"/>
      <c r="BE7" s="205" t="str">
        <f>IFERROR(BD7/AZ7,"-")</f>
        <v>-</v>
      </c>
      <c r="BF7" s="206"/>
      <c r="BG7" s="206"/>
      <c r="BH7" s="206"/>
      <c r="BI7" s="207">
        <v>2</v>
      </c>
      <c r="BJ7" s="208">
        <f>IF(K7=0,"",IF(BI7=0,"",(BI7/K7)))</f>
        <v>1</v>
      </c>
      <c r="BK7" s="209">
        <v>1</v>
      </c>
      <c r="BL7" s="210">
        <f>IFERROR(BK7/BI7,"-")</f>
        <v>0.5</v>
      </c>
      <c r="BM7" s="211">
        <v>13000</v>
      </c>
      <c r="BN7" s="212">
        <f>IFERROR(BM7/BI7,"-")</f>
        <v>6500</v>
      </c>
      <c r="BO7" s="213"/>
      <c r="BP7" s="213"/>
      <c r="BQ7" s="213">
        <v>1</v>
      </c>
      <c r="BR7" s="214"/>
      <c r="BS7" s="215">
        <f>IF(K7=0,"",IF(BR7=0,"",(BR7/K7)))</f>
        <v>0</v>
      </c>
      <c r="BT7" s="216"/>
      <c r="BU7" s="217" t="str">
        <f>IFERROR(BT7/BR7,"-")</f>
        <v>-</v>
      </c>
      <c r="BV7" s="218"/>
      <c r="BW7" s="219" t="str">
        <f>IFERROR(BV7/BR7,"-")</f>
        <v>-</v>
      </c>
      <c r="BX7" s="220"/>
      <c r="BY7" s="220"/>
      <c r="BZ7" s="220"/>
      <c r="CA7" s="221"/>
      <c r="CB7" s="222">
        <f>IF(K7=0,"",IF(CA7=0,"",(CA7/K7)))</f>
        <v>0</v>
      </c>
      <c r="CC7" s="223"/>
      <c r="CD7" s="224" t="str">
        <f>IFERROR(CC7/CA7,"-")</f>
        <v>-</v>
      </c>
      <c r="CE7" s="225"/>
      <c r="CF7" s="226" t="str">
        <f>IFERROR(CE7/CA7,"-")</f>
        <v>-</v>
      </c>
      <c r="CG7" s="227"/>
      <c r="CH7" s="227"/>
      <c r="CI7" s="227"/>
      <c r="CJ7" s="228">
        <v>1</v>
      </c>
      <c r="CK7" s="229">
        <v>13000</v>
      </c>
      <c r="CL7" s="229">
        <v>13000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1.0013013302487</v>
      </c>
      <c r="B8" s="346" t="s">
        <v>97</v>
      </c>
      <c r="C8" s="346"/>
      <c r="D8" s="346"/>
      <c r="E8" s="175" t="s">
        <v>98</v>
      </c>
      <c r="F8" s="175" t="s">
        <v>94</v>
      </c>
      <c r="G8" s="339">
        <v>276640</v>
      </c>
      <c r="H8" s="176">
        <v>268</v>
      </c>
      <c r="I8" s="176">
        <v>0</v>
      </c>
      <c r="J8" s="176">
        <v>7439</v>
      </c>
      <c r="K8" s="177">
        <v>135</v>
      </c>
      <c r="L8" s="178">
        <f>IFERROR(K8/J8,"-")</f>
        <v>0.018147600483936</v>
      </c>
      <c r="M8" s="176">
        <v>6</v>
      </c>
      <c r="N8" s="176">
        <v>53</v>
      </c>
      <c r="O8" s="178">
        <f>IFERROR(M8/(K8),"-")</f>
        <v>0.044444444444444</v>
      </c>
      <c r="P8" s="179">
        <f>IFERROR(G8/SUM(K8:K8),"-")</f>
        <v>2049.1851851852</v>
      </c>
      <c r="Q8" s="180">
        <v>13</v>
      </c>
      <c r="R8" s="178">
        <f>IF(K8=0,"-",Q8/K8)</f>
        <v>0.096296296296296</v>
      </c>
      <c r="S8" s="344">
        <v>277000</v>
      </c>
      <c r="T8" s="345">
        <f>IFERROR(S8/K8,"-")</f>
        <v>2051.8518518519</v>
      </c>
      <c r="U8" s="345">
        <f>IFERROR(S8/Q8,"-")</f>
        <v>21307.692307692</v>
      </c>
      <c r="V8" s="339">
        <f>SUM(S8:S8)-SUM(G8:G8)</f>
        <v>360</v>
      </c>
      <c r="W8" s="182">
        <f>SUM(S8:S8)/SUM(G8:G8)</f>
        <v>1.0013013302487</v>
      </c>
      <c r="Y8" s="183">
        <v>10</v>
      </c>
      <c r="Z8" s="184">
        <f>IF(K8=0,"",IF(Y8=0,"",(Y8/K8)))</f>
        <v>0.074074074074074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18</v>
      </c>
      <c r="AI8" s="190">
        <f>IF(K8=0,"",IF(AH8=0,"",(AH8/K8)))</f>
        <v>0.13333333333333</v>
      </c>
      <c r="AJ8" s="189">
        <v>1</v>
      </c>
      <c r="AK8" s="191">
        <f>IFERROR(AJ8/AH8,"-")</f>
        <v>0.055555555555556</v>
      </c>
      <c r="AL8" s="192">
        <v>3000</v>
      </c>
      <c r="AM8" s="193">
        <f>IFERROR(AL8/AH8,"-")</f>
        <v>166.66666666667</v>
      </c>
      <c r="AN8" s="194">
        <v>1</v>
      </c>
      <c r="AO8" s="194"/>
      <c r="AP8" s="194"/>
      <c r="AQ8" s="195">
        <v>12</v>
      </c>
      <c r="AR8" s="196">
        <f>IF(K8=0,"",IF(AQ8=0,"",(AQ8/K8)))</f>
        <v>0.088888888888889</v>
      </c>
      <c r="AS8" s="195"/>
      <c r="AT8" s="197">
        <f>IFERROR(AS8/AQ8,"-")</f>
        <v>0</v>
      </c>
      <c r="AU8" s="198"/>
      <c r="AV8" s="199">
        <f>IFERROR(AU8/AQ8,"-")</f>
        <v>0</v>
      </c>
      <c r="AW8" s="200"/>
      <c r="AX8" s="200"/>
      <c r="AY8" s="200"/>
      <c r="AZ8" s="201">
        <v>41</v>
      </c>
      <c r="BA8" s="202">
        <f>IF(K8=0,"",IF(AZ8=0,"",(AZ8/K8)))</f>
        <v>0.3037037037037</v>
      </c>
      <c r="BB8" s="201">
        <v>3</v>
      </c>
      <c r="BC8" s="203">
        <f>IFERROR(BB8/AZ8,"-")</f>
        <v>0.073170731707317</v>
      </c>
      <c r="BD8" s="204">
        <v>16000</v>
      </c>
      <c r="BE8" s="205">
        <f>IFERROR(BD8/AZ8,"-")</f>
        <v>390.24390243902</v>
      </c>
      <c r="BF8" s="206">
        <v>2</v>
      </c>
      <c r="BG8" s="206">
        <v>1</v>
      </c>
      <c r="BH8" s="206"/>
      <c r="BI8" s="207">
        <v>30</v>
      </c>
      <c r="BJ8" s="208">
        <f>IF(K8=0,"",IF(BI8=0,"",(BI8/K8)))</f>
        <v>0.22222222222222</v>
      </c>
      <c r="BK8" s="209">
        <v>6</v>
      </c>
      <c r="BL8" s="210">
        <f>IFERROR(BK8/BI8,"-")</f>
        <v>0.2</v>
      </c>
      <c r="BM8" s="211">
        <v>198000</v>
      </c>
      <c r="BN8" s="212">
        <f>IFERROR(BM8/BI8,"-")</f>
        <v>6600</v>
      </c>
      <c r="BO8" s="213">
        <v>4</v>
      </c>
      <c r="BP8" s="213"/>
      <c r="BQ8" s="213">
        <v>2</v>
      </c>
      <c r="BR8" s="214">
        <v>21</v>
      </c>
      <c r="BS8" s="215">
        <f>IF(K8=0,"",IF(BR8=0,"",(BR8/K8)))</f>
        <v>0.15555555555556</v>
      </c>
      <c r="BT8" s="216">
        <v>3</v>
      </c>
      <c r="BU8" s="217">
        <f>IFERROR(BT8/BR8,"-")</f>
        <v>0.14285714285714</v>
      </c>
      <c r="BV8" s="218">
        <v>60000</v>
      </c>
      <c r="BW8" s="219">
        <f>IFERROR(BV8/BR8,"-")</f>
        <v>2857.1428571429</v>
      </c>
      <c r="BX8" s="220"/>
      <c r="BY8" s="220">
        <v>1</v>
      </c>
      <c r="BZ8" s="220">
        <v>2</v>
      </c>
      <c r="CA8" s="221">
        <v>3</v>
      </c>
      <c r="CB8" s="222">
        <f>IF(K8=0,"",IF(CA8=0,"",(CA8/K8)))</f>
        <v>0.022222222222222</v>
      </c>
      <c r="CC8" s="223"/>
      <c r="CD8" s="224">
        <f>IFERROR(CC8/CA8,"-")</f>
        <v>0</v>
      </c>
      <c r="CE8" s="225"/>
      <c r="CF8" s="226">
        <f>IFERROR(CE8/CA8,"-")</f>
        <v>0</v>
      </c>
      <c r="CG8" s="227"/>
      <c r="CH8" s="227"/>
      <c r="CI8" s="227"/>
      <c r="CJ8" s="228">
        <v>13</v>
      </c>
      <c r="CK8" s="229">
        <v>277000</v>
      </c>
      <c r="CL8" s="229">
        <v>157000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99</v>
      </c>
      <c r="F11" s="250"/>
      <c r="G11" s="342">
        <f>SUM(G6:G10)</f>
        <v>9995254</v>
      </c>
      <c r="H11" s="249">
        <f>SUM(H6:H10)</f>
        <v>7600</v>
      </c>
      <c r="I11" s="249">
        <f>SUM(I6:I10)</f>
        <v>0</v>
      </c>
      <c r="J11" s="249">
        <f>SUM(J6:J10)</f>
        <v>325167</v>
      </c>
      <c r="K11" s="249">
        <f>SUM(K6:K10)</f>
        <v>3392</v>
      </c>
      <c r="L11" s="251">
        <f>IFERROR(K11/J11,"-")</f>
        <v>0.01043156285847</v>
      </c>
      <c r="M11" s="252">
        <f>SUM(M6:M10)</f>
        <v>139</v>
      </c>
      <c r="N11" s="252">
        <f>SUM(N6:N10)</f>
        <v>1118</v>
      </c>
      <c r="O11" s="251">
        <f>IFERROR(M11/K11,"-")</f>
        <v>0.040978773584906</v>
      </c>
      <c r="P11" s="253">
        <f>IFERROR(G11/K11,"-")</f>
        <v>2946.7140330189</v>
      </c>
      <c r="Q11" s="254">
        <f>SUM(Q6:Q10)</f>
        <v>380</v>
      </c>
      <c r="R11" s="251">
        <f>IFERROR(Q11/K11,"-")</f>
        <v>0.11202830188679</v>
      </c>
      <c r="S11" s="342">
        <f>SUM(S6:S10)</f>
        <v>18591000</v>
      </c>
      <c r="T11" s="342">
        <f>IFERROR(S11/K11,"-")</f>
        <v>5480.8372641509</v>
      </c>
      <c r="U11" s="342">
        <f>IFERROR(S11/Q11,"-")</f>
        <v>48923.684210526</v>
      </c>
      <c r="V11" s="342">
        <f>S11-G11</f>
        <v>8595746</v>
      </c>
      <c r="W11" s="255">
        <f>S11/G11</f>
        <v>1.8599827478121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