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<sst xmlns="http://schemas.openxmlformats.org/spreadsheetml/2006/main" uniqueCount="127">
  <si>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</si>
  <si>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</si>
  <si>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</si>
  <si>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</si>
  <si>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</si>
  <si>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</si>
  <si>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</si>
  <si>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</si>
  <si>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</si>
  <si>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</si>
  <si>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</si>
  <si>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</si>
  <si>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</si>
  <si>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</si>
  <si>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</si>
  <si>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</si>
  <si>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</si>
  <si>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</si>
  <si>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</si>
  <si>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</si>
  <si>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</si>
  <si>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</si>
  <si>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</si>
  <si>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</si>
  <si>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リスティング</t>
  </si>
  <si>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</si>
  <si>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</si>
  <si>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</si>
  <si>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</si>
  <si>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</si>
  <si>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</si>
  <si>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</si>
  <si>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</si>
  <si>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</si>
  <si>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</si>
  <si>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</si>
  <si>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</si>
  <si>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</si>
  <si>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</si>
  <si>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</si>
  <si>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</si>
  <si>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</si>
  <si>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</si>
  <si>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</si>
  <si>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</si>
  <si>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</si>
  <si>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</si>
  <si>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</si>
  <si>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</si>
  <si>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</si>
  <si>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</si>
  <si>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</si>
  <si>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</si>
  <si>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</si>
  <si>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</si>
  <si>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</si>
  <si>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</si>
  <si>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</si>
  <si>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</si>
  <si>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</si>
  <si>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</si>
  <si>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pp1900</t>
  </si>
  <si>
    <t>新書籍版（並木塔子）</t>
  </si>
  <si>
    <t>もし出会系大賞があったらこのサイトが受賞しているでしょう</t>
  </si>
  <si>
    <t>lp01</t>
  </si>
  <si>
    <t>スポニチ関東</t>
  </si>
  <si>
    <t>全5段</t>
  </si>
  <si>
    <t>3月05日(金)</t>
  </si>
  <si>
    <t>pp1901</t>
  </si>
  <si>
    <t>空電</t>
  </si>
  <si>
    <t>pp1902</t>
  </si>
  <si>
    <t>スポニチ関西</t>
  </si>
  <si>
    <t>3月06日(土)</t>
  </si>
  <si>
    <t>pp1903</t>
  </si>
  <si>
    <t>pp1904</t>
  </si>
  <si>
    <t>デリヘル版3（並木塔子）</t>
  </si>
  <si>
    <t>スポーツ報知関東</t>
  </si>
  <si>
    <t>全5段つかみ4回</t>
  </si>
  <si>
    <t>3月07日(日)</t>
  </si>
  <si>
    <t>pp1905</t>
  </si>
  <si>
    <t>新書籍版（白い服女性）</t>
  </si>
  <si>
    <t>逆指名祭り</t>
  </si>
  <si>
    <t>3月13日(土)</t>
  </si>
  <si>
    <t>pp1906</t>
  </si>
  <si>
    <t>黒：右女3（赤い服女性）</t>
  </si>
  <si>
    <t>もう50代の熟女だけど</t>
  </si>
  <si>
    <t>3月14日(日)</t>
  </si>
  <si>
    <t>pp1907</t>
  </si>
  <si>
    <t>デリヘル版2（フリー女性⑤）</t>
  </si>
  <si>
    <t>ねぇ昨日4人も会っちゃいましたよ</t>
  </si>
  <si>
    <t>3月20日(土)</t>
  </si>
  <si>
    <t>pp1908</t>
  </si>
  <si>
    <t>(空電共通)</t>
  </si>
  <si>
    <t>空電 (共通)</t>
  </si>
  <si>
    <t>pp1909</t>
  </si>
  <si>
    <t>デイリースポーツ関西</t>
  </si>
  <si>
    <t>全5段・半5段段つかみ10段保証</t>
  </si>
  <si>
    <t>10段保証</t>
  </si>
  <si>
    <t>pp1910</t>
  </si>
  <si>
    <t>pp1911</t>
  </si>
  <si>
    <t>pp1912</t>
  </si>
  <si>
    <t>pp1913</t>
  </si>
  <si>
    <t>記事風版（フリー女性⑨）</t>
  </si>
  <si>
    <t>献身交際キュートな四十路妻</t>
  </si>
  <si>
    <t>pp1914</t>
  </si>
  <si>
    <t>pp1915</t>
  </si>
  <si>
    <t>①黒：右女3（並木塔子）</t>
  </si>
  <si>
    <t>①もう50代の熟女だけど</t>
  </si>
  <si>
    <t>日刊ゲンダイ東海版</t>
  </si>
  <si>
    <t>全2段</t>
  </si>
  <si>
    <t>1～15日</t>
  </si>
  <si>
    <t>pp1916</t>
  </si>
  <si>
    <t>②旧デイリー風（白い服女性）</t>
  </si>
  <si>
    <t>②70歳までの出会いお手伝い</t>
  </si>
  <si>
    <t>16～31日</t>
  </si>
  <si>
    <t>pp1917</t>
  </si>
  <si>
    <t>新聞 TOTAL</t>
  </si>
  <si>
    <t>●リスティング 広告</t>
  </si>
  <si>
    <t>UA</t>
  </si>
  <si>
    <t>ydi</t>
  </si>
  <si>
    <t>YDN（インフィード）</t>
  </si>
  <si>
    <t>3/1～3/31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</si>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</sst>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18</v>
      </c>
      <c r="D6" s="329">
        <v>1308000</v>
      </c>
      <c r="E6" s="79">
        <v>808</v>
      </c>
      <c r="F6" s="79">
        <v>304</v>
      </c>
      <c r="G6" s="79">
        <v>1126</v>
      </c>
      <c r="H6" s="89">
        <v>115</v>
      </c>
      <c r="I6" s="90">
        <v>2</v>
      </c>
      <c r="J6" s="143">
        <f>H6+I6</f>
        <v>117</v>
      </c>
      <c r="K6" s="80">
        <f>IFERROR(J6/G6,"-")</f>
        <v>0.10390763765542</v>
      </c>
      <c r="L6" s="79">
        <v>10</v>
      </c>
      <c r="M6" s="79">
        <v>24</v>
      </c>
      <c r="N6" s="80">
        <f>IFERROR(L6/J6,"-")</f>
        <v>0.085470085470085</v>
      </c>
      <c r="O6" s="81">
        <f>IFERROR(D6/J6,"-")</f>
        <v>11179.487179487</v>
      </c>
      <c r="P6" s="82">
        <v>14</v>
      </c>
      <c r="Q6" s="80">
        <f>IFERROR(P6/J6,"-")</f>
        <v>0.11965811965812</v>
      </c>
      <c r="R6" s="334">
        <v>2453000</v>
      </c>
      <c r="S6" s="335">
        <f>IFERROR(R6/J6,"-")</f>
        <v>20965.811965812</v>
      </c>
      <c r="T6" s="335">
        <f>IFERROR(R6/P6,"-")</f>
        <v>175214.28571429</v>
      </c>
      <c r="U6" s="329">
        <f>IFERROR(R6-D6,"-")</f>
        <v>1145000</v>
      </c>
      <c r="V6" s="83">
        <f>R6/D6</f>
        <v>1.8753822629969</v>
      </c>
      <c r="W6" s="77"/>
      <c r="X6" s="142"/>
    </row>
    <row r="7" spans="1:24">
      <c r="A7" s="78"/>
      <c r="B7" s="84" t="s">
        <v>24</v>
      </c>
      <c r="C7" s="84">
        <v>3</v>
      </c>
      <c r="D7" s="329">
        <v>10010533</v>
      </c>
      <c r="E7" s="79">
        <v>6582</v>
      </c>
      <c r="F7" s="79">
        <v>0</v>
      </c>
      <c r="G7" s="79">
        <v>309998</v>
      </c>
      <c r="H7" s="89">
        <v>3066</v>
      </c>
      <c r="I7" s="90">
        <v>56</v>
      </c>
      <c r="J7" s="143">
        <f>H7+I7</f>
        <v>3122</v>
      </c>
      <c r="K7" s="80">
        <f>IFERROR(J7/G7,"-")</f>
        <v>0.01007103271634</v>
      </c>
      <c r="L7" s="79">
        <v>133</v>
      </c>
      <c r="M7" s="79">
        <v>1040</v>
      </c>
      <c r="N7" s="80">
        <f>IFERROR(L7/J7,"-")</f>
        <v>0.042600896860987</v>
      </c>
      <c r="O7" s="81">
        <f>IFERROR(D7/J7,"-")</f>
        <v>3206.4487508008</v>
      </c>
      <c r="P7" s="82">
        <v>335</v>
      </c>
      <c r="Q7" s="80">
        <f>IFERROR(P7/J7,"-")</f>
        <v>0.10730301089045</v>
      </c>
      <c r="R7" s="334">
        <v>20441500</v>
      </c>
      <c r="S7" s="335">
        <f>IFERROR(R7/J7,"-")</f>
        <v>6547.5656630365</v>
      </c>
      <c r="T7" s="335">
        <f>IFERROR(R7/P7,"-")</f>
        <v>61019.402985075</v>
      </c>
      <c r="U7" s="329">
        <f>IFERROR(R7-D7,"-")</f>
        <v>10430967</v>
      </c>
      <c r="V7" s="83">
        <f>R7/D7</f>
        <v>2.0419991622824</v>
      </c>
      <c r="W7" s="77"/>
      <c r="X7" s="142"/>
    </row>
    <row r="8" spans="1:24">
      <c r="A8" s="30"/>
      <c r="B8" s="85"/>
      <c r="C8" s="85"/>
      <c r="D8" s="330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336"/>
      <c r="S8" s="336"/>
      <c r="T8" s="336"/>
      <c r="U8" s="336"/>
      <c r="V8" s="33"/>
      <c r="W8" s="59"/>
      <c r="X8" s="142"/>
    </row>
    <row r="9" spans="1:24">
      <c r="A9" s="30"/>
      <c r="B9" s="37"/>
      <c r="C9" s="37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19"/>
      <c r="B10" s="41"/>
      <c r="C10" s="41"/>
      <c r="D10" s="332">
        <f>SUM(D6:D8)</f>
        <v>11318533</v>
      </c>
      <c r="E10" s="41">
        <f>SUM(E6:E8)</f>
        <v>7390</v>
      </c>
      <c r="F10" s="41">
        <f>SUM(F6:F8)</f>
        <v>304</v>
      </c>
      <c r="G10" s="41">
        <f>SUM(G6:G8)</f>
        <v>311124</v>
      </c>
      <c r="H10" s="41">
        <f>SUM(H6:H8)</f>
        <v>3181</v>
      </c>
      <c r="I10" s="41">
        <f>SUM(I6:I8)</f>
        <v>58</v>
      </c>
      <c r="J10" s="41">
        <f>SUM(J6:J8)</f>
        <v>3239</v>
      </c>
      <c r="K10" s="42">
        <f>IFERROR(J10/G10,"-")</f>
        <v>0.010410640130623</v>
      </c>
      <c r="L10" s="76">
        <f>SUM(L6:L8)</f>
        <v>143</v>
      </c>
      <c r="M10" s="76">
        <f>SUM(M6:M8)</f>
        <v>1064</v>
      </c>
      <c r="N10" s="42">
        <f>IFERROR(L10/J10,"-")</f>
        <v>0.044149428836061</v>
      </c>
      <c r="O10" s="43">
        <f>IFERROR(D10/J10,"-")</f>
        <v>3494.4529175672</v>
      </c>
      <c r="P10" s="44">
        <f>SUM(P6:P8)</f>
        <v>349</v>
      </c>
      <c r="Q10" s="42">
        <f>IFERROR(P10/J10,"-")</f>
        <v>0.10774930534115</v>
      </c>
      <c r="R10" s="332">
        <f>SUM(R6:R8)</f>
        <v>22894500</v>
      </c>
      <c r="S10" s="332">
        <f>IFERROR(R10/J10,"-")</f>
        <v>7068.3853041062</v>
      </c>
      <c r="T10" s="332">
        <f>IFERROR(P10/P10,"-")</f>
        <v>1</v>
      </c>
      <c r="U10" s="332">
        <f>SUM(U6:U8)</f>
        <v>11575967</v>
      </c>
      <c r="V10" s="45">
        <f>IFERROR(R10/D10,"-")</f>
        <v>2.0227444669729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29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30</v>
      </c>
      <c r="CP2" s="272" t="s">
        <v>31</v>
      </c>
      <c r="CQ2" s="260" t="s">
        <v>32</v>
      </c>
      <c r="CR2" s="261"/>
      <c r="CS2" s="262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34</v>
      </c>
      <c r="AE3" s="264"/>
      <c r="AF3" s="264"/>
      <c r="AG3" s="264"/>
      <c r="AH3" s="264"/>
      <c r="AI3" s="264"/>
      <c r="AJ3" s="264"/>
      <c r="AK3" s="264"/>
      <c r="AL3" s="264"/>
      <c r="AM3" s="275" t="s">
        <v>35</v>
      </c>
      <c r="AN3" s="276"/>
      <c r="AO3" s="276"/>
      <c r="AP3" s="276"/>
      <c r="AQ3" s="276"/>
      <c r="AR3" s="276"/>
      <c r="AS3" s="276"/>
      <c r="AT3" s="276"/>
      <c r="AU3" s="277"/>
      <c r="AV3" s="278" t="s">
        <v>36</v>
      </c>
      <c r="AW3" s="279"/>
      <c r="AX3" s="279"/>
      <c r="AY3" s="279"/>
      <c r="AZ3" s="279"/>
      <c r="BA3" s="279"/>
      <c r="BB3" s="279"/>
      <c r="BC3" s="279"/>
      <c r="BD3" s="280"/>
      <c r="BE3" s="281" t="s">
        <v>37</v>
      </c>
      <c r="BF3" s="282"/>
      <c r="BG3" s="282"/>
      <c r="BH3" s="282"/>
      <c r="BI3" s="282"/>
      <c r="BJ3" s="282"/>
      <c r="BK3" s="282"/>
      <c r="BL3" s="282"/>
      <c r="BM3" s="283"/>
      <c r="BN3" s="284" t="s">
        <v>38</v>
      </c>
      <c r="BO3" s="285"/>
      <c r="BP3" s="285"/>
      <c r="BQ3" s="285"/>
      <c r="BR3" s="285"/>
      <c r="BS3" s="285"/>
      <c r="BT3" s="285"/>
      <c r="BU3" s="285"/>
      <c r="BV3" s="286"/>
      <c r="BW3" s="287" t="s">
        <v>39</v>
      </c>
      <c r="BX3" s="288"/>
      <c r="BY3" s="288"/>
      <c r="BZ3" s="288"/>
      <c r="CA3" s="288"/>
      <c r="CB3" s="288"/>
      <c r="CC3" s="288"/>
      <c r="CD3" s="288"/>
      <c r="CE3" s="289"/>
      <c r="CF3" s="290" t="s">
        <v>40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41</v>
      </c>
      <c r="CR3" s="266"/>
      <c r="CS3" s="267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271"/>
      <c r="CP4" s="274"/>
      <c r="CQ4" s="52" t="s">
        <v>59</v>
      </c>
      <c r="CR4" s="52" t="s">
        <v>60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6" t="s">
        <v>61</v>
      </c>
      <c r="C6" s="346"/>
      <c r="D6" s="346" t="s">
        <v>62</v>
      </c>
      <c r="E6" s="346" t="s">
        <v>63</v>
      </c>
      <c r="F6" s="346" t="s">
        <v>64</v>
      </c>
      <c r="G6" s="88" t="s">
        <v>65</v>
      </c>
      <c r="H6" s="88" t="s">
        <v>66</v>
      </c>
      <c r="I6" s="88" t="s">
        <v>67</v>
      </c>
      <c r="J6" s="329">
        <v>144000</v>
      </c>
      <c r="K6" s="79">
        <v>4</v>
      </c>
      <c r="L6" s="79">
        <v>0</v>
      </c>
      <c r="M6" s="79">
        <v>31</v>
      </c>
      <c r="N6" s="89">
        <v>1</v>
      </c>
      <c r="O6" s="90">
        <v>0</v>
      </c>
      <c r="P6" s="91">
        <f>N6+O6</f>
        <v>1</v>
      </c>
      <c r="Q6" s="80">
        <f>IFERROR(P6/M6,"-")</f>
        <v>0.032258064516129</v>
      </c>
      <c r="R6" s="79">
        <v>0</v>
      </c>
      <c r="S6" s="79">
        <v>0</v>
      </c>
      <c r="T6" s="80">
        <f>IFERROR(R6/(P6),"-")</f>
        <v>0</v>
      </c>
      <c r="U6" s="335">
        <f>IFERROR(J6/SUM(N6:O7),"-")</f>
        <v>28800</v>
      </c>
      <c r="V6" s="82">
        <v>0</v>
      </c>
      <c r="W6" s="80">
        <f>IF(P6=0,"-",V6/P6)</f>
        <v>0</v>
      </c>
      <c r="X6" s="334">
        <v>0</v>
      </c>
      <c r="Y6" s="335">
        <f>IFERROR(X6/P6,"-")</f>
        <v>0</v>
      </c>
      <c r="Z6" s="335" t="str">
        <f>IFERROR(X6/V6,"-")</f>
        <v>-</v>
      </c>
      <c r="AA6" s="329">
        <f>SUM(X6:X7)-SUM(J6:J7)</f>
        <v>-144000</v>
      </c>
      <c r="AB6" s="83">
        <f>SUM(X6:X7)/SUM(J6:J7)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68</v>
      </c>
      <c r="C7" s="346"/>
      <c r="D7" s="346" t="s">
        <v>62</v>
      </c>
      <c r="E7" s="346" t="s">
        <v>63</v>
      </c>
      <c r="F7" s="346" t="s">
        <v>69</v>
      </c>
      <c r="G7" s="88"/>
      <c r="H7" s="88"/>
      <c r="I7" s="88"/>
      <c r="J7" s="329"/>
      <c r="K7" s="79">
        <v>30</v>
      </c>
      <c r="L7" s="79">
        <v>22</v>
      </c>
      <c r="M7" s="79">
        <v>14</v>
      </c>
      <c r="N7" s="89">
        <v>4</v>
      </c>
      <c r="O7" s="90">
        <v>0</v>
      </c>
      <c r="P7" s="91">
        <f>N7+O7</f>
        <v>4</v>
      </c>
      <c r="Q7" s="80">
        <f>IFERROR(P7/M7,"-")</f>
        <v>0.28571428571429</v>
      </c>
      <c r="R7" s="79">
        <v>0</v>
      </c>
      <c r="S7" s="79">
        <v>0</v>
      </c>
      <c r="T7" s="80">
        <f>IFERROR(R7/(P7),"-")</f>
        <v>0</v>
      </c>
      <c r="U7" s="335"/>
      <c r="V7" s="82">
        <v>0</v>
      </c>
      <c r="W7" s="80">
        <f>IF(P7=0,"-",V7/P7)</f>
        <v>0</v>
      </c>
      <c r="X7" s="334">
        <v>0</v>
      </c>
      <c r="Y7" s="335">
        <f>IFERROR(X7/P7,"-")</f>
        <v>0</v>
      </c>
      <c r="Z7" s="335" t="str">
        <f>IFERROR(X7/V7,"-")</f>
        <v>-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3.3944444444444</v>
      </c>
      <c r="B8" s="346" t="s">
        <v>70</v>
      </c>
      <c r="C8" s="346"/>
      <c r="D8" s="346" t="s">
        <v>62</v>
      </c>
      <c r="E8" s="346" t="s">
        <v>63</v>
      </c>
      <c r="F8" s="346" t="s">
        <v>64</v>
      </c>
      <c r="G8" s="88" t="s">
        <v>71</v>
      </c>
      <c r="H8" s="88" t="s">
        <v>66</v>
      </c>
      <c r="I8" s="347" t="s">
        <v>72</v>
      </c>
      <c r="J8" s="329">
        <v>180000</v>
      </c>
      <c r="K8" s="79">
        <v>3</v>
      </c>
      <c r="L8" s="79">
        <v>0</v>
      </c>
      <c r="M8" s="79">
        <v>17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5">
        <f>IFERROR(J8/SUM(N8:O9),"-")</f>
        <v>90000</v>
      </c>
      <c r="V8" s="82">
        <v>0</v>
      </c>
      <c r="W8" s="80" t="str">
        <f>IF(P8=0,"-",V8/P8)</f>
        <v>-</v>
      </c>
      <c r="X8" s="334">
        <v>0</v>
      </c>
      <c r="Y8" s="335" t="str">
        <f>IFERROR(X8/P8,"-")</f>
        <v>-</v>
      </c>
      <c r="Z8" s="335" t="str">
        <f>IFERROR(X8/V8,"-")</f>
        <v>-</v>
      </c>
      <c r="AA8" s="329">
        <f>SUM(X8:X9)-SUM(J8:J9)</f>
        <v>431000</v>
      </c>
      <c r="AB8" s="83">
        <f>SUM(X8:X9)/SUM(J8:J9)</f>
        <v>3.3944444444444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73</v>
      </c>
      <c r="C9" s="346"/>
      <c r="D9" s="346" t="s">
        <v>62</v>
      </c>
      <c r="E9" s="346" t="s">
        <v>63</v>
      </c>
      <c r="F9" s="346" t="s">
        <v>69</v>
      </c>
      <c r="G9" s="88"/>
      <c r="H9" s="88"/>
      <c r="I9" s="88"/>
      <c r="J9" s="329"/>
      <c r="K9" s="79">
        <v>34</v>
      </c>
      <c r="L9" s="79">
        <v>25</v>
      </c>
      <c r="M9" s="79">
        <v>22</v>
      </c>
      <c r="N9" s="89">
        <v>2</v>
      </c>
      <c r="O9" s="90">
        <v>0</v>
      </c>
      <c r="P9" s="91">
        <f>N9+O9</f>
        <v>2</v>
      </c>
      <c r="Q9" s="80">
        <f>IFERROR(P9/M9,"-")</f>
        <v>0.090909090909091</v>
      </c>
      <c r="R9" s="79">
        <v>1</v>
      </c>
      <c r="S9" s="79">
        <v>0</v>
      </c>
      <c r="T9" s="80">
        <f>IFERROR(R9/(P9),"-")</f>
        <v>0.5</v>
      </c>
      <c r="U9" s="335"/>
      <c r="V9" s="82">
        <v>1</v>
      </c>
      <c r="W9" s="80">
        <f>IF(P9=0,"-",V9/P9)</f>
        <v>0.5</v>
      </c>
      <c r="X9" s="334">
        <v>611000</v>
      </c>
      <c r="Y9" s="335">
        <f>IFERROR(X9/P9,"-")</f>
        <v>305500</v>
      </c>
      <c r="Z9" s="335">
        <f>IFERROR(X9/V9,"-")</f>
        <v>611000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1</v>
      </c>
      <c r="CG9" s="132">
        <f>IF(P9=0,"",IF(CF9=0,"",(CF9/P9)))</f>
        <v>0.5</v>
      </c>
      <c r="CH9" s="133">
        <v>1</v>
      </c>
      <c r="CI9" s="134">
        <f>IFERROR(CH9/CF9,"-")</f>
        <v>1</v>
      </c>
      <c r="CJ9" s="135">
        <v>611000</v>
      </c>
      <c r="CK9" s="136">
        <f>IFERROR(CJ9/CF9,"-")</f>
        <v>611000</v>
      </c>
      <c r="CL9" s="137"/>
      <c r="CM9" s="137"/>
      <c r="CN9" s="137">
        <v>1</v>
      </c>
      <c r="CO9" s="138">
        <v>1</v>
      </c>
      <c r="CP9" s="139">
        <v>611000</v>
      </c>
      <c r="CQ9" s="139">
        <v>611000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2.6394230769231</v>
      </c>
      <c r="B10" s="346" t="s">
        <v>74</v>
      </c>
      <c r="C10" s="346"/>
      <c r="D10" s="346" t="s">
        <v>75</v>
      </c>
      <c r="E10" s="346" t="s">
        <v>63</v>
      </c>
      <c r="F10" s="346" t="s">
        <v>64</v>
      </c>
      <c r="G10" s="88" t="s">
        <v>76</v>
      </c>
      <c r="H10" s="88" t="s">
        <v>77</v>
      </c>
      <c r="I10" s="348" t="s">
        <v>78</v>
      </c>
      <c r="J10" s="329">
        <v>624000</v>
      </c>
      <c r="K10" s="79">
        <v>38</v>
      </c>
      <c r="L10" s="79">
        <v>0</v>
      </c>
      <c r="M10" s="79">
        <v>178</v>
      </c>
      <c r="N10" s="89">
        <v>11</v>
      </c>
      <c r="O10" s="90">
        <v>0</v>
      </c>
      <c r="P10" s="91">
        <f>N10+O10</f>
        <v>11</v>
      </c>
      <c r="Q10" s="80">
        <f>IFERROR(P10/M10,"-")</f>
        <v>0.061797752808989</v>
      </c>
      <c r="R10" s="79">
        <v>0</v>
      </c>
      <c r="S10" s="79">
        <v>3</v>
      </c>
      <c r="T10" s="80">
        <f>IFERROR(R10/(P10),"-")</f>
        <v>0</v>
      </c>
      <c r="U10" s="335">
        <f>IFERROR(J10/SUM(N10:O14),"-")</f>
        <v>12000</v>
      </c>
      <c r="V10" s="82">
        <v>0</v>
      </c>
      <c r="W10" s="80">
        <f>IF(P10=0,"-",V10/P10)</f>
        <v>0</v>
      </c>
      <c r="X10" s="334">
        <v>0</v>
      </c>
      <c r="Y10" s="335">
        <f>IFERROR(X10/P10,"-")</f>
        <v>0</v>
      </c>
      <c r="Z10" s="335" t="str">
        <f>IFERROR(X10/V10,"-")</f>
        <v>-</v>
      </c>
      <c r="AA10" s="329">
        <f>SUM(X10:X14)-SUM(J10:J14)</f>
        <v>1023000</v>
      </c>
      <c r="AB10" s="83">
        <f>SUM(X10:X14)/SUM(J10:J14)</f>
        <v>2.6394230769231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3</v>
      </c>
      <c r="BF10" s="111">
        <f>IF(P10=0,"",IF(BE10=0,"",(BE10/P10)))</f>
        <v>0.27272727272727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5</v>
      </c>
      <c r="BO10" s="118">
        <f>IF(P10=0,"",IF(BN10=0,"",(BN10/P10)))</f>
        <v>0.45454545454545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0.18181818181818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0.090909090909091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79</v>
      </c>
      <c r="C11" s="346"/>
      <c r="D11" s="346" t="s">
        <v>80</v>
      </c>
      <c r="E11" s="346" t="s">
        <v>81</v>
      </c>
      <c r="F11" s="346" t="s">
        <v>64</v>
      </c>
      <c r="G11" s="88" t="s">
        <v>76</v>
      </c>
      <c r="H11" s="88" t="s">
        <v>77</v>
      </c>
      <c r="I11" s="347" t="s">
        <v>82</v>
      </c>
      <c r="J11" s="329"/>
      <c r="K11" s="79">
        <v>13</v>
      </c>
      <c r="L11" s="79">
        <v>0</v>
      </c>
      <c r="M11" s="79">
        <v>43</v>
      </c>
      <c r="N11" s="89">
        <v>5</v>
      </c>
      <c r="O11" s="90">
        <v>0</v>
      </c>
      <c r="P11" s="91">
        <f>N11+O11</f>
        <v>5</v>
      </c>
      <c r="Q11" s="80">
        <f>IFERROR(P11/M11,"-")</f>
        <v>0.11627906976744</v>
      </c>
      <c r="R11" s="79">
        <v>0</v>
      </c>
      <c r="S11" s="79">
        <v>3</v>
      </c>
      <c r="T11" s="80">
        <f>IFERROR(R11/(P11),"-")</f>
        <v>0</v>
      </c>
      <c r="U11" s="335"/>
      <c r="V11" s="82">
        <v>1</v>
      </c>
      <c r="W11" s="80">
        <f>IF(P11=0,"-",V11/P11)</f>
        <v>0.2</v>
      </c>
      <c r="X11" s="334">
        <v>31000</v>
      </c>
      <c r="Y11" s="335">
        <f>IFERROR(X11/P11,"-")</f>
        <v>6200</v>
      </c>
      <c r="Z11" s="335">
        <f>IFERROR(X11/V11,"-")</f>
        <v>31000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0.2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3</v>
      </c>
      <c r="BO11" s="118">
        <f>IF(P11=0,"",IF(BN11=0,"",(BN11/P11)))</f>
        <v>0.6</v>
      </c>
      <c r="BP11" s="119">
        <v>1</v>
      </c>
      <c r="BQ11" s="120">
        <f>IFERROR(BP11/BN11,"-")</f>
        <v>0.33333333333333</v>
      </c>
      <c r="BR11" s="121">
        <v>31000</v>
      </c>
      <c r="BS11" s="122">
        <f>IFERROR(BR11/BN11,"-")</f>
        <v>10333.333333333</v>
      </c>
      <c r="BT11" s="123"/>
      <c r="BU11" s="123"/>
      <c r="BV11" s="123">
        <v>1</v>
      </c>
      <c r="BW11" s="124">
        <v>1</v>
      </c>
      <c r="BX11" s="125">
        <f>IF(P11=0,"",IF(BW11=0,"",(BW11/P11)))</f>
        <v>0.2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31000</v>
      </c>
      <c r="CQ11" s="139">
        <v>31000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83</v>
      </c>
      <c r="C12" s="346"/>
      <c r="D12" s="346" t="s">
        <v>84</v>
      </c>
      <c r="E12" s="346" t="s">
        <v>85</v>
      </c>
      <c r="F12" s="346" t="s">
        <v>64</v>
      </c>
      <c r="G12" s="88" t="s">
        <v>76</v>
      </c>
      <c r="H12" s="88" t="s">
        <v>77</v>
      </c>
      <c r="I12" s="348" t="s">
        <v>86</v>
      </c>
      <c r="J12" s="329"/>
      <c r="K12" s="79">
        <v>22</v>
      </c>
      <c r="L12" s="79">
        <v>0</v>
      </c>
      <c r="M12" s="79">
        <v>51</v>
      </c>
      <c r="N12" s="89">
        <v>9</v>
      </c>
      <c r="O12" s="90">
        <v>1</v>
      </c>
      <c r="P12" s="91">
        <f>N12+O12</f>
        <v>10</v>
      </c>
      <c r="Q12" s="80">
        <f>IFERROR(P12/M12,"-")</f>
        <v>0.19607843137255</v>
      </c>
      <c r="R12" s="79">
        <v>0</v>
      </c>
      <c r="S12" s="79">
        <v>3</v>
      </c>
      <c r="T12" s="80">
        <f>IFERROR(R12/(P12),"-")</f>
        <v>0</v>
      </c>
      <c r="U12" s="335"/>
      <c r="V12" s="82">
        <v>0</v>
      </c>
      <c r="W12" s="80">
        <f>IF(P12=0,"-",V12/P12)</f>
        <v>0</v>
      </c>
      <c r="X12" s="334">
        <v>0</v>
      </c>
      <c r="Y12" s="335">
        <f>IFERROR(X12/P12,"-")</f>
        <v>0</v>
      </c>
      <c r="Z12" s="335" t="str">
        <f>IFERROR(X12/V12,"-")</f>
        <v>-</v>
      </c>
      <c r="AA12" s="329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0.2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4</v>
      </c>
      <c r="BO12" s="118">
        <f>IF(P12=0,"",IF(BN12=0,"",(BN12/P12)))</f>
        <v>0.4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4</v>
      </c>
      <c r="BX12" s="125">
        <f>IF(P12=0,"",IF(BW12=0,"",(BW12/P12)))</f>
        <v>0.4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87</v>
      </c>
      <c r="C13" s="346"/>
      <c r="D13" s="346" t="s">
        <v>88</v>
      </c>
      <c r="E13" s="346" t="s">
        <v>89</v>
      </c>
      <c r="F13" s="346" t="s">
        <v>64</v>
      </c>
      <c r="G13" s="88" t="s">
        <v>76</v>
      </c>
      <c r="H13" s="88" t="s">
        <v>77</v>
      </c>
      <c r="I13" s="347" t="s">
        <v>90</v>
      </c>
      <c r="J13" s="329"/>
      <c r="K13" s="79">
        <v>10</v>
      </c>
      <c r="L13" s="79">
        <v>0</v>
      </c>
      <c r="M13" s="79">
        <v>55</v>
      </c>
      <c r="N13" s="89">
        <v>5</v>
      </c>
      <c r="O13" s="90">
        <v>0</v>
      </c>
      <c r="P13" s="91">
        <f>N13+O13</f>
        <v>5</v>
      </c>
      <c r="Q13" s="80">
        <f>IFERROR(P13/M13,"-")</f>
        <v>0.090909090909091</v>
      </c>
      <c r="R13" s="79">
        <v>0</v>
      </c>
      <c r="S13" s="79">
        <v>3</v>
      </c>
      <c r="T13" s="80">
        <f>IFERROR(R13/(P13),"-")</f>
        <v>0</v>
      </c>
      <c r="U13" s="335"/>
      <c r="V13" s="82">
        <v>1</v>
      </c>
      <c r="W13" s="80">
        <f>IF(P13=0,"-",V13/P13)</f>
        <v>0.2</v>
      </c>
      <c r="X13" s="334">
        <v>25000</v>
      </c>
      <c r="Y13" s="335">
        <f>IFERROR(X13/P13,"-")</f>
        <v>5000</v>
      </c>
      <c r="Z13" s="335">
        <f>IFERROR(X13/V13,"-")</f>
        <v>25000</v>
      </c>
      <c r="AA13" s="329"/>
      <c r="AB13" s="83"/>
      <c r="AC13" s="77"/>
      <c r="AD13" s="92">
        <v>1</v>
      </c>
      <c r="AE13" s="93">
        <f>IF(P13=0,"",IF(AD13=0,"",(AD13/P13)))</f>
        <v>0.2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0.4</v>
      </c>
      <c r="BG13" s="110">
        <v>1</v>
      </c>
      <c r="BH13" s="112">
        <f>IFERROR(BG13/BE13,"-")</f>
        <v>0.5</v>
      </c>
      <c r="BI13" s="113">
        <v>25000</v>
      </c>
      <c r="BJ13" s="114">
        <f>IFERROR(BI13/BE13,"-")</f>
        <v>12500</v>
      </c>
      <c r="BK13" s="115"/>
      <c r="BL13" s="115"/>
      <c r="BM13" s="115">
        <v>1</v>
      </c>
      <c r="BN13" s="117">
        <v>2</v>
      </c>
      <c r="BO13" s="118">
        <f>IF(P13=0,"",IF(BN13=0,"",(BN13/P13)))</f>
        <v>0.4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25000</v>
      </c>
      <c r="CQ13" s="139">
        <v>25000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91</v>
      </c>
      <c r="C14" s="346"/>
      <c r="D14" s="346" t="s">
        <v>92</v>
      </c>
      <c r="E14" s="346" t="s">
        <v>92</v>
      </c>
      <c r="F14" s="346" t="s">
        <v>69</v>
      </c>
      <c r="G14" s="88" t="s">
        <v>93</v>
      </c>
      <c r="H14" s="88"/>
      <c r="I14" s="88"/>
      <c r="J14" s="329"/>
      <c r="K14" s="79">
        <v>185</v>
      </c>
      <c r="L14" s="79">
        <v>100</v>
      </c>
      <c r="M14" s="79">
        <v>130</v>
      </c>
      <c r="N14" s="89">
        <v>21</v>
      </c>
      <c r="O14" s="90">
        <v>0</v>
      </c>
      <c r="P14" s="91">
        <f>N14+O14</f>
        <v>21</v>
      </c>
      <c r="Q14" s="80">
        <f>IFERROR(P14/M14,"-")</f>
        <v>0.16153846153846</v>
      </c>
      <c r="R14" s="79">
        <v>1</v>
      </c>
      <c r="S14" s="79">
        <v>5</v>
      </c>
      <c r="T14" s="80">
        <f>IFERROR(R14/(P14),"-")</f>
        <v>0.047619047619048</v>
      </c>
      <c r="U14" s="335"/>
      <c r="V14" s="82">
        <v>2</v>
      </c>
      <c r="W14" s="80">
        <f>IF(P14=0,"-",V14/P14)</f>
        <v>0.095238095238095</v>
      </c>
      <c r="X14" s="334">
        <v>1591000</v>
      </c>
      <c r="Y14" s="335">
        <f>IFERROR(X14/P14,"-")</f>
        <v>75761.904761905</v>
      </c>
      <c r="Z14" s="335">
        <f>IFERROR(X14/V14,"-")</f>
        <v>795500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0.047619047619048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10</v>
      </c>
      <c r="BO14" s="118">
        <f>IF(P14=0,"",IF(BN14=0,"",(BN14/P14)))</f>
        <v>0.47619047619048</v>
      </c>
      <c r="BP14" s="119">
        <v>1</v>
      </c>
      <c r="BQ14" s="120">
        <f>IFERROR(BP14/BN14,"-")</f>
        <v>0.1</v>
      </c>
      <c r="BR14" s="121">
        <v>3000</v>
      </c>
      <c r="BS14" s="122">
        <f>IFERROR(BR14/BN14,"-")</f>
        <v>300</v>
      </c>
      <c r="BT14" s="123">
        <v>1</v>
      </c>
      <c r="BU14" s="123"/>
      <c r="BV14" s="123"/>
      <c r="BW14" s="124">
        <v>8</v>
      </c>
      <c r="BX14" s="125">
        <f>IF(P14=0,"",IF(BW14=0,"",(BW14/P14)))</f>
        <v>0.38095238095238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2</v>
      </c>
      <c r="CG14" s="132">
        <f>IF(P14=0,"",IF(CF14=0,"",(CF14/P14)))</f>
        <v>0.095238095238095</v>
      </c>
      <c r="CH14" s="133">
        <v>1</v>
      </c>
      <c r="CI14" s="134">
        <f>IFERROR(CH14/CF14,"-")</f>
        <v>0.5</v>
      </c>
      <c r="CJ14" s="135">
        <v>1608000</v>
      </c>
      <c r="CK14" s="136">
        <f>IFERROR(CJ14/CF14,"-")</f>
        <v>804000</v>
      </c>
      <c r="CL14" s="137"/>
      <c r="CM14" s="137"/>
      <c r="CN14" s="137">
        <v>1</v>
      </c>
      <c r="CO14" s="138">
        <v>2</v>
      </c>
      <c r="CP14" s="139">
        <v>1591000</v>
      </c>
      <c r="CQ14" s="139">
        <v>1608000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>
        <f>AB15</f>
        <v>0.79166666666667</v>
      </c>
      <c r="B15" s="346" t="s">
        <v>94</v>
      </c>
      <c r="C15" s="346"/>
      <c r="D15" s="346" t="s">
        <v>75</v>
      </c>
      <c r="E15" s="346" t="s">
        <v>63</v>
      </c>
      <c r="F15" s="346" t="s">
        <v>64</v>
      </c>
      <c r="G15" s="88" t="s">
        <v>95</v>
      </c>
      <c r="H15" s="88" t="s">
        <v>96</v>
      </c>
      <c r="I15" s="88" t="s">
        <v>97</v>
      </c>
      <c r="J15" s="329">
        <v>240000</v>
      </c>
      <c r="K15" s="79">
        <v>26</v>
      </c>
      <c r="L15" s="79">
        <v>0</v>
      </c>
      <c r="M15" s="79">
        <v>126</v>
      </c>
      <c r="N15" s="89">
        <v>9</v>
      </c>
      <c r="O15" s="90">
        <v>0</v>
      </c>
      <c r="P15" s="91">
        <f>N15+O15</f>
        <v>9</v>
      </c>
      <c r="Q15" s="80">
        <f>IFERROR(P15/M15,"-")</f>
        <v>0.071428571428571</v>
      </c>
      <c r="R15" s="79">
        <v>0</v>
      </c>
      <c r="S15" s="79">
        <v>3</v>
      </c>
      <c r="T15" s="80">
        <f>IFERROR(R15/(P15),"-")</f>
        <v>0</v>
      </c>
      <c r="U15" s="335">
        <f>IFERROR(J15/SUM(N15:O20),"-")</f>
        <v>5217.3913043478</v>
      </c>
      <c r="V15" s="82">
        <v>0</v>
      </c>
      <c r="W15" s="80">
        <f>IF(P15=0,"-",V15/P15)</f>
        <v>0</v>
      </c>
      <c r="X15" s="334">
        <v>0</v>
      </c>
      <c r="Y15" s="335">
        <f>IFERROR(X15/P15,"-")</f>
        <v>0</v>
      </c>
      <c r="Z15" s="335" t="str">
        <f>IFERROR(X15/V15,"-")</f>
        <v>-</v>
      </c>
      <c r="AA15" s="329">
        <f>SUM(X15:X20)-SUM(J15:J20)</f>
        <v>-50000</v>
      </c>
      <c r="AB15" s="83">
        <f>SUM(X15:X20)/SUM(J15:J20)</f>
        <v>0.79166666666667</v>
      </c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7</v>
      </c>
      <c r="BO15" s="118">
        <f>IF(P15=0,"",IF(BN15=0,"",(BN15/P15)))</f>
        <v>0.77777777777778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>
        <v>2</v>
      </c>
      <c r="CG15" s="132">
        <f>IF(P15=0,"",IF(CF15=0,"",(CF15/P15)))</f>
        <v>0.22222222222222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6" t="s">
        <v>98</v>
      </c>
      <c r="C16" s="346"/>
      <c r="D16" s="346" t="s">
        <v>80</v>
      </c>
      <c r="E16" s="346" t="s">
        <v>81</v>
      </c>
      <c r="F16" s="346" t="s">
        <v>64</v>
      </c>
      <c r="G16" s="88"/>
      <c r="H16" s="88" t="s">
        <v>96</v>
      </c>
      <c r="I16" s="88"/>
      <c r="J16" s="329"/>
      <c r="K16" s="79">
        <v>11</v>
      </c>
      <c r="L16" s="79">
        <v>0</v>
      </c>
      <c r="M16" s="79">
        <v>48</v>
      </c>
      <c r="N16" s="89">
        <v>2</v>
      </c>
      <c r="O16" s="90">
        <v>0</v>
      </c>
      <c r="P16" s="91">
        <f>N16+O16</f>
        <v>2</v>
      </c>
      <c r="Q16" s="80">
        <f>IFERROR(P16/M16,"-")</f>
        <v>0.041666666666667</v>
      </c>
      <c r="R16" s="79">
        <v>0</v>
      </c>
      <c r="S16" s="79">
        <v>1</v>
      </c>
      <c r="T16" s="80">
        <f>IFERROR(R16/(P16),"-")</f>
        <v>0</v>
      </c>
      <c r="U16" s="335"/>
      <c r="V16" s="82">
        <v>0</v>
      </c>
      <c r="W16" s="80">
        <f>IF(P16=0,"-",V16/P16)</f>
        <v>0</v>
      </c>
      <c r="X16" s="334">
        <v>0</v>
      </c>
      <c r="Y16" s="335">
        <f>IFERROR(X16/P16,"-")</f>
        <v>0</v>
      </c>
      <c r="Z16" s="335" t="str">
        <f>IFERROR(X16/V16,"-")</f>
        <v>-</v>
      </c>
      <c r="AA16" s="329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>
        <v>2</v>
      </c>
      <c r="CG16" s="132">
        <f>IF(P16=0,"",IF(CF16=0,"",(CF16/P16)))</f>
        <v>1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99</v>
      </c>
      <c r="C17" s="346"/>
      <c r="D17" s="346" t="s">
        <v>84</v>
      </c>
      <c r="E17" s="346" t="s">
        <v>85</v>
      </c>
      <c r="F17" s="346" t="s">
        <v>64</v>
      </c>
      <c r="G17" s="88"/>
      <c r="H17" s="88" t="s">
        <v>96</v>
      </c>
      <c r="I17" s="88"/>
      <c r="J17" s="329"/>
      <c r="K17" s="79">
        <v>11</v>
      </c>
      <c r="L17" s="79">
        <v>0</v>
      </c>
      <c r="M17" s="79">
        <v>54</v>
      </c>
      <c r="N17" s="89">
        <v>2</v>
      </c>
      <c r="O17" s="90">
        <v>0</v>
      </c>
      <c r="P17" s="91">
        <f>N17+O17</f>
        <v>2</v>
      </c>
      <c r="Q17" s="80">
        <f>IFERROR(P17/M17,"-")</f>
        <v>0.037037037037037</v>
      </c>
      <c r="R17" s="79">
        <v>0</v>
      </c>
      <c r="S17" s="79">
        <v>0</v>
      </c>
      <c r="T17" s="80">
        <f>IFERROR(R17/(P17),"-")</f>
        <v>0</v>
      </c>
      <c r="U17" s="335"/>
      <c r="V17" s="82">
        <v>0</v>
      </c>
      <c r="W17" s="80">
        <f>IF(P17=0,"-",V17/P17)</f>
        <v>0</v>
      </c>
      <c r="X17" s="334">
        <v>0</v>
      </c>
      <c r="Y17" s="335">
        <f>IFERROR(X17/P17,"-")</f>
        <v>0</v>
      </c>
      <c r="Z17" s="335" t="str">
        <f>IFERROR(X17/V17,"-")</f>
        <v>-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2</v>
      </c>
      <c r="BO17" s="118">
        <f>IF(P17=0,"",IF(BN17=0,"",(BN17/P17)))</f>
        <v>1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6" t="s">
        <v>100</v>
      </c>
      <c r="C18" s="346"/>
      <c r="D18" s="346" t="s">
        <v>88</v>
      </c>
      <c r="E18" s="346" t="s">
        <v>89</v>
      </c>
      <c r="F18" s="346" t="s">
        <v>64</v>
      </c>
      <c r="G18" s="88"/>
      <c r="H18" s="88" t="s">
        <v>96</v>
      </c>
      <c r="I18" s="88"/>
      <c r="J18" s="329"/>
      <c r="K18" s="79">
        <v>10</v>
      </c>
      <c r="L18" s="79">
        <v>0</v>
      </c>
      <c r="M18" s="79">
        <v>43</v>
      </c>
      <c r="N18" s="89">
        <v>4</v>
      </c>
      <c r="O18" s="90">
        <v>0</v>
      </c>
      <c r="P18" s="91">
        <f>N18+O18</f>
        <v>4</v>
      </c>
      <c r="Q18" s="80">
        <f>IFERROR(P18/M18,"-")</f>
        <v>0.093023255813953</v>
      </c>
      <c r="R18" s="79">
        <v>2</v>
      </c>
      <c r="S18" s="79">
        <v>1</v>
      </c>
      <c r="T18" s="80">
        <f>IFERROR(R18/(P18),"-")</f>
        <v>0.5</v>
      </c>
      <c r="U18" s="335"/>
      <c r="V18" s="82">
        <v>3</v>
      </c>
      <c r="W18" s="80">
        <f>IF(P18=0,"-",V18/P18)</f>
        <v>0.75</v>
      </c>
      <c r="X18" s="334">
        <v>34000</v>
      </c>
      <c r="Y18" s="335">
        <f>IFERROR(X18/P18,"-")</f>
        <v>8500</v>
      </c>
      <c r="Z18" s="335">
        <f>IFERROR(X18/V18,"-")</f>
        <v>11333.333333333</v>
      </c>
      <c r="AA18" s="329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0.25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3</v>
      </c>
      <c r="BO18" s="118">
        <f>IF(P18=0,"",IF(BN18=0,"",(BN18/P18)))</f>
        <v>0.75</v>
      </c>
      <c r="BP18" s="119">
        <v>3</v>
      </c>
      <c r="BQ18" s="120">
        <f>IFERROR(BP18/BN18,"-")</f>
        <v>1</v>
      </c>
      <c r="BR18" s="121">
        <v>34000</v>
      </c>
      <c r="BS18" s="122">
        <f>IFERROR(BR18/BN18,"-")</f>
        <v>11333.333333333</v>
      </c>
      <c r="BT18" s="123"/>
      <c r="BU18" s="123">
        <v>2</v>
      </c>
      <c r="BV18" s="123">
        <v>1</v>
      </c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3</v>
      </c>
      <c r="CP18" s="139">
        <v>34000</v>
      </c>
      <c r="CQ18" s="139">
        <v>15000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101</v>
      </c>
      <c r="C19" s="346"/>
      <c r="D19" s="346" t="s">
        <v>102</v>
      </c>
      <c r="E19" s="346" t="s">
        <v>103</v>
      </c>
      <c r="F19" s="346" t="s">
        <v>64</v>
      </c>
      <c r="G19" s="88"/>
      <c r="H19" s="88" t="s">
        <v>96</v>
      </c>
      <c r="I19" s="88"/>
      <c r="J19" s="329"/>
      <c r="K19" s="79">
        <v>8</v>
      </c>
      <c r="L19" s="79">
        <v>0</v>
      </c>
      <c r="M19" s="79">
        <v>51</v>
      </c>
      <c r="N19" s="89">
        <v>4</v>
      </c>
      <c r="O19" s="90">
        <v>0</v>
      </c>
      <c r="P19" s="91">
        <f>N19+O19</f>
        <v>4</v>
      </c>
      <c r="Q19" s="80">
        <f>IFERROR(P19/M19,"-")</f>
        <v>0.07843137254902</v>
      </c>
      <c r="R19" s="79">
        <v>0</v>
      </c>
      <c r="S19" s="79">
        <v>1</v>
      </c>
      <c r="T19" s="80">
        <f>IFERROR(R19/(P19),"-")</f>
        <v>0</v>
      </c>
      <c r="U19" s="335"/>
      <c r="V19" s="82">
        <v>0</v>
      </c>
      <c r="W19" s="80">
        <f>IF(P19=0,"-",V19/P19)</f>
        <v>0</v>
      </c>
      <c r="X19" s="334">
        <v>0</v>
      </c>
      <c r="Y19" s="335">
        <f>IFERROR(X19/P19,"-")</f>
        <v>0</v>
      </c>
      <c r="Z19" s="335" t="str">
        <f>IFERROR(X19/V19,"-")</f>
        <v>-</v>
      </c>
      <c r="AA19" s="329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6" t="s">
        <v>104</v>
      </c>
      <c r="C20" s="346"/>
      <c r="D20" s="346" t="s">
        <v>92</v>
      </c>
      <c r="E20" s="346" t="s">
        <v>92</v>
      </c>
      <c r="F20" s="346" t="s">
        <v>69</v>
      </c>
      <c r="G20" s="88"/>
      <c r="H20" s="88"/>
      <c r="I20" s="88"/>
      <c r="J20" s="329"/>
      <c r="K20" s="79">
        <v>357</v>
      </c>
      <c r="L20" s="79">
        <v>132</v>
      </c>
      <c r="M20" s="79">
        <v>193</v>
      </c>
      <c r="N20" s="89">
        <v>25</v>
      </c>
      <c r="O20" s="90">
        <v>0</v>
      </c>
      <c r="P20" s="91">
        <f>N20+O20</f>
        <v>25</v>
      </c>
      <c r="Q20" s="80">
        <f>IFERROR(P20/M20,"-")</f>
        <v>0.12953367875648</v>
      </c>
      <c r="R20" s="79">
        <v>4</v>
      </c>
      <c r="S20" s="79">
        <v>1</v>
      </c>
      <c r="T20" s="80">
        <f>IFERROR(R20/(P20),"-")</f>
        <v>0.16</v>
      </c>
      <c r="U20" s="335"/>
      <c r="V20" s="82">
        <v>5</v>
      </c>
      <c r="W20" s="80">
        <f>IF(P20=0,"-",V20/P20)</f>
        <v>0.2</v>
      </c>
      <c r="X20" s="334">
        <v>156000</v>
      </c>
      <c r="Y20" s="335">
        <f>IFERROR(X20/P20,"-")</f>
        <v>6240</v>
      </c>
      <c r="Z20" s="335">
        <f>IFERROR(X20/V20,"-")</f>
        <v>31200</v>
      </c>
      <c r="AA20" s="329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2</v>
      </c>
      <c r="AW20" s="105">
        <f>IF(P20=0,"",IF(AV20=0,"",(AV20/P20)))</f>
        <v>0.08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1</v>
      </c>
      <c r="BF20" s="111">
        <f>IF(P20=0,"",IF(BE20=0,"",(BE20/P20)))</f>
        <v>0.04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12</v>
      </c>
      <c r="BO20" s="118">
        <f>IF(P20=0,"",IF(BN20=0,"",(BN20/P20)))</f>
        <v>0.48</v>
      </c>
      <c r="BP20" s="119">
        <v>4</v>
      </c>
      <c r="BQ20" s="120">
        <f>IFERROR(BP20/BN20,"-")</f>
        <v>0.33333333333333</v>
      </c>
      <c r="BR20" s="121">
        <v>153000</v>
      </c>
      <c r="BS20" s="122">
        <f>IFERROR(BR20/BN20,"-")</f>
        <v>12750</v>
      </c>
      <c r="BT20" s="123">
        <v>1</v>
      </c>
      <c r="BU20" s="123"/>
      <c r="BV20" s="123">
        <v>3</v>
      </c>
      <c r="BW20" s="124">
        <v>7</v>
      </c>
      <c r="BX20" s="125">
        <f>IF(P20=0,"",IF(BW20=0,"",(BW20/P20)))</f>
        <v>0.28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3</v>
      </c>
      <c r="CG20" s="132">
        <f>IF(P20=0,"",IF(CF20=0,"",(CF20/P20)))</f>
        <v>0.12</v>
      </c>
      <c r="CH20" s="133">
        <v>1</v>
      </c>
      <c r="CI20" s="134">
        <f>IFERROR(CH20/CF20,"-")</f>
        <v>0.33333333333333</v>
      </c>
      <c r="CJ20" s="135">
        <v>3000</v>
      </c>
      <c r="CK20" s="136">
        <f>IFERROR(CJ20/CF20,"-")</f>
        <v>1000</v>
      </c>
      <c r="CL20" s="137">
        <v>1</v>
      </c>
      <c r="CM20" s="137"/>
      <c r="CN20" s="137"/>
      <c r="CO20" s="138">
        <v>5</v>
      </c>
      <c r="CP20" s="139">
        <v>156000</v>
      </c>
      <c r="CQ20" s="139">
        <v>106000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0.041666666666667</v>
      </c>
      <c r="B21" s="346" t="s">
        <v>105</v>
      </c>
      <c r="C21" s="346"/>
      <c r="D21" s="346" t="s">
        <v>106</v>
      </c>
      <c r="E21" s="346" t="s">
        <v>107</v>
      </c>
      <c r="F21" s="346" t="s">
        <v>64</v>
      </c>
      <c r="G21" s="88" t="s">
        <v>108</v>
      </c>
      <c r="H21" s="88" t="s">
        <v>109</v>
      </c>
      <c r="I21" s="88" t="s">
        <v>110</v>
      </c>
      <c r="J21" s="329">
        <v>120000</v>
      </c>
      <c r="K21" s="79">
        <v>3</v>
      </c>
      <c r="L21" s="79">
        <v>0</v>
      </c>
      <c r="M21" s="79">
        <v>16</v>
      </c>
      <c r="N21" s="89">
        <v>1</v>
      </c>
      <c r="O21" s="90">
        <v>0</v>
      </c>
      <c r="P21" s="91">
        <f>N21+O21</f>
        <v>1</v>
      </c>
      <c r="Q21" s="80">
        <f>IFERROR(P21/M21,"-")</f>
        <v>0.0625</v>
      </c>
      <c r="R21" s="79">
        <v>0</v>
      </c>
      <c r="S21" s="79">
        <v>0</v>
      </c>
      <c r="T21" s="80">
        <f>IFERROR(R21/(P21),"-")</f>
        <v>0</v>
      </c>
      <c r="U21" s="335">
        <f>IFERROR(J21/SUM(N21:O23),"-")</f>
        <v>10000</v>
      </c>
      <c r="V21" s="82">
        <v>0</v>
      </c>
      <c r="W21" s="80">
        <f>IF(P21=0,"-",V21/P21)</f>
        <v>0</v>
      </c>
      <c r="X21" s="334">
        <v>0</v>
      </c>
      <c r="Y21" s="335">
        <f>IFERROR(X21/P21,"-")</f>
        <v>0</v>
      </c>
      <c r="Z21" s="335" t="str">
        <f>IFERROR(X21/V21,"-")</f>
        <v>-</v>
      </c>
      <c r="AA21" s="329">
        <f>SUM(X21:X23)-SUM(J21:J23)</f>
        <v>-115000</v>
      </c>
      <c r="AB21" s="83">
        <f>SUM(X21:X23)/SUM(J21:J23)</f>
        <v>0.041666666666667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1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6" t="s">
        <v>111</v>
      </c>
      <c r="C22" s="346"/>
      <c r="D22" s="346" t="s">
        <v>112</v>
      </c>
      <c r="E22" s="346" t="s">
        <v>113</v>
      </c>
      <c r="F22" s="346" t="s">
        <v>64</v>
      </c>
      <c r="G22" s="88"/>
      <c r="H22" s="88" t="s">
        <v>109</v>
      </c>
      <c r="I22" s="88" t="s">
        <v>114</v>
      </c>
      <c r="J22" s="329"/>
      <c r="K22" s="79">
        <v>9</v>
      </c>
      <c r="L22" s="79">
        <v>0</v>
      </c>
      <c r="M22" s="79">
        <v>31</v>
      </c>
      <c r="N22" s="89">
        <v>4</v>
      </c>
      <c r="O22" s="90">
        <v>0</v>
      </c>
      <c r="P22" s="91">
        <f>N22+O22</f>
        <v>4</v>
      </c>
      <c r="Q22" s="80">
        <f>IFERROR(P22/M22,"-")</f>
        <v>0.12903225806452</v>
      </c>
      <c r="R22" s="79">
        <v>1</v>
      </c>
      <c r="S22" s="79">
        <v>0</v>
      </c>
      <c r="T22" s="80">
        <f>IFERROR(R22/(P22),"-")</f>
        <v>0.25</v>
      </c>
      <c r="U22" s="335"/>
      <c r="V22" s="82">
        <v>0</v>
      </c>
      <c r="W22" s="80">
        <f>IF(P22=0,"-",V22/P22)</f>
        <v>0</v>
      </c>
      <c r="X22" s="334">
        <v>0</v>
      </c>
      <c r="Y22" s="335">
        <f>IFERROR(X22/P22,"-")</f>
        <v>0</v>
      </c>
      <c r="Z22" s="335" t="str">
        <f>IFERROR(X22/V22,"-")</f>
        <v>-</v>
      </c>
      <c r="AA22" s="329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3</v>
      </c>
      <c r="BO22" s="118">
        <f>IF(P22=0,"",IF(BN22=0,"",(BN22/P22)))</f>
        <v>0.75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0.25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6" t="s">
        <v>115</v>
      </c>
      <c r="C23" s="346"/>
      <c r="D23" s="346" t="s">
        <v>92</v>
      </c>
      <c r="E23" s="346" t="s">
        <v>92</v>
      </c>
      <c r="F23" s="346" t="s">
        <v>69</v>
      </c>
      <c r="G23" s="88"/>
      <c r="H23" s="88"/>
      <c r="I23" s="88"/>
      <c r="J23" s="329"/>
      <c r="K23" s="79">
        <v>34</v>
      </c>
      <c r="L23" s="79">
        <v>25</v>
      </c>
      <c r="M23" s="79">
        <v>23</v>
      </c>
      <c r="N23" s="89">
        <v>6</v>
      </c>
      <c r="O23" s="90">
        <v>1</v>
      </c>
      <c r="P23" s="91">
        <f>N23+O23</f>
        <v>7</v>
      </c>
      <c r="Q23" s="80">
        <f>IFERROR(P23/M23,"-")</f>
        <v>0.30434782608696</v>
      </c>
      <c r="R23" s="79">
        <v>1</v>
      </c>
      <c r="S23" s="79">
        <v>0</v>
      </c>
      <c r="T23" s="80">
        <f>IFERROR(R23/(P23),"-")</f>
        <v>0.14285714285714</v>
      </c>
      <c r="U23" s="335"/>
      <c r="V23" s="82">
        <v>1</v>
      </c>
      <c r="W23" s="80">
        <f>IF(P23=0,"-",V23/P23)</f>
        <v>0.14285714285714</v>
      </c>
      <c r="X23" s="334">
        <v>5000</v>
      </c>
      <c r="Y23" s="335">
        <f>IFERROR(X23/P23,"-")</f>
        <v>714.28571428571</v>
      </c>
      <c r="Z23" s="335">
        <f>IFERROR(X23/V23,"-")</f>
        <v>5000</v>
      </c>
      <c r="AA23" s="329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0.14285714285714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0.14285714285714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3</v>
      </c>
      <c r="BX23" s="125">
        <f>IF(P23=0,"",IF(BW23=0,"",(BW23/P23)))</f>
        <v>0.42857142857143</v>
      </c>
      <c r="BY23" s="126">
        <v>1</v>
      </c>
      <c r="BZ23" s="127">
        <f>IFERROR(BY23/BW23,"-")</f>
        <v>0.33333333333333</v>
      </c>
      <c r="CA23" s="128">
        <v>5000</v>
      </c>
      <c r="CB23" s="129">
        <f>IFERROR(CA23/BW23,"-")</f>
        <v>1666.6666666667</v>
      </c>
      <c r="CC23" s="130">
        <v>1</v>
      </c>
      <c r="CD23" s="130"/>
      <c r="CE23" s="130"/>
      <c r="CF23" s="131">
        <v>2</v>
      </c>
      <c r="CG23" s="132">
        <f>IF(P23=0,"",IF(CF23=0,"",(CF23/P23)))</f>
        <v>0.28571428571429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1</v>
      </c>
      <c r="CP23" s="139">
        <v>5000</v>
      </c>
      <c r="CQ23" s="139">
        <v>5000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30"/>
      <c r="B24" s="85"/>
      <c r="C24" s="86"/>
      <c r="D24" s="86"/>
      <c r="E24" s="86"/>
      <c r="F24" s="87"/>
      <c r="G24" s="88"/>
      <c r="H24" s="88"/>
      <c r="I24" s="88"/>
      <c r="J24" s="330"/>
      <c r="K24" s="34"/>
      <c r="L24" s="34"/>
      <c r="M24" s="31"/>
      <c r="N24" s="23"/>
      <c r="O24" s="23"/>
      <c r="P24" s="23"/>
      <c r="Q24" s="32"/>
      <c r="R24" s="32"/>
      <c r="S24" s="23"/>
      <c r="T24" s="32"/>
      <c r="U24" s="336"/>
      <c r="V24" s="25"/>
      <c r="W24" s="25"/>
      <c r="X24" s="336"/>
      <c r="Y24" s="336"/>
      <c r="Z24" s="336"/>
      <c r="AA24" s="336"/>
      <c r="AB24" s="33"/>
      <c r="AC24" s="57"/>
      <c r="AD24" s="61"/>
      <c r="AE24" s="62"/>
      <c r="AF24" s="61"/>
      <c r="AG24" s="65"/>
      <c r="AH24" s="66"/>
      <c r="AI24" s="67"/>
      <c r="AJ24" s="68"/>
      <c r="AK24" s="68"/>
      <c r="AL24" s="68"/>
      <c r="AM24" s="61"/>
      <c r="AN24" s="62"/>
      <c r="AO24" s="61"/>
      <c r="AP24" s="65"/>
      <c r="AQ24" s="66"/>
      <c r="AR24" s="67"/>
      <c r="AS24" s="68"/>
      <c r="AT24" s="68"/>
      <c r="AU24" s="68"/>
      <c r="AV24" s="61"/>
      <c r="AW24" s="62"/>
      <c r="AX24" s="61"/>
      <c r="AY24" s="65"/>
      <c r="AZ24" s="66"/>
      <c r="BA24" s="67"/>
      <c r="BB24" s="68"/>
      <c r="BC24" s="68"/>
      <c r="BD24" s="68"/>
      <c r="BE24" s="61"/>
      <c r="BF24" s="62"/>
      <c r="BG24" s="61"/>
      <c r="BH24" s="65"/>
      <c r="BI24" s="66"/>
      <c r="BJ24" s="67"/>
      <c r="BK24" s="68"/>
      <c r="BL24" s="68"/>
      <c r="BM24" s="68"/>
      <c r="BN24" s="63"/>
      <c r="BO24" s="64"/>
      <c r="BP24" s="61"/>
      <c r="BQ24" s="65"/>
      <c r="BR24" s="66"/>
      <c r="BS24" s="67"/>
      <c r="BT24" s="68"/>
      <c r="BU24" s="68"/>
      <c r="BV24" s="68"/>
      <c r="BW24" s="63"/>
      <c r="BX24" s="64"/>
      <c r="BY24" s="61"/>
      <c r="BZ24" s="65"/>
      <c r="CA24" s="66"/>
      <c r="CB24" s="67"/>
      <c r="CC24" s="68"/>
      <c r="CD24" s="68"/>
      <c r="CE24" s="68"/>
      <c r="CF24" s="63"/>
      <c r="CG24" s="64"/>
      <c r="CH24" s="61"/>
      <c r="CI24" s="65"/>
      <c r="CJ24" s="66"/>
      <c r="CK24" s="67"/>
      <c r="CL24" s="68"/>
      <c r="CM24" s="68"/>
      <c r="CN24" s="68"/>
      <c r="CO24" s="69"/>
      <c r="CP24" s="66"/>
      <c r="CQ24" s="66"/>
      <c r="CR24" s="66"/>
      <c r="CS24" s="70"/>
    </row>
    <row r="25" spans="1:98">
      <c r="A25" s="30"/>
      <c r="B25" s="37"/>
      <c r="C25" s="21"/>
      <c r="D25" s="21"/>
      <c r="E25" s="21"/>
      <c r="F25" s="22"/>
      <c r="G25" s="36"/>
      <c r="H25" s="36"/>
      <c r="I25" s="73"/>
      <c r="J25" s="331"/>
      <c r="K25" s="34"/>
      <c r="L25" s="34"/>
      <c r="M25" s="31"/>
      <c r="N25" s="23"/>
      <c r="O25" s="23"/>
      <c r="P25" s="23"/>
      <c r="Q25" s="32"/>
      <c r="R25" s="32"/>
      <c r="S25" s="23"/>
      <c r="T25" s="32"/>
      <c r="U25" s="336"/>
      <c r="V25" s="25"/>
      <c r="W25" s="25"/>
      <c r="X25" s="336"/>
      <c r="Y25" s="336"/>
      <c r="Z25" s="336"/>
      <c r="AA25" s="336"/>
      <c r="AB25" s="33"/>
      <c r="AC25" s="59"/>
      <c r="AD25" s="61"/>
      <c r="AE25" s="62"/>
      <c r="AF25" s="61"/>
      <c r="AG25" s="65"/>
      <c r="AH25" s="66"/>
      <c r="AI25" s="67"/>
      <c r="AJ25" s="68"/>
      <c r="AK25" s="68"/>
      <c r="AL25" s="68"/>
      <c r="AM25" s="61"/>
      <c r="AN25" s="62"/>
      <c r="AO25" s="61"/>
      <c r="AP25" s="65"/>
      <c r="AQ25" s="66"/>
      <c r="AR25" s="67"/>
      <c r="AS25" s="68"/>
      <c r="AT25" s="68"/>
      <c r="AU25" s="68"/>
      <c r="AV25" s="61"/>
      <c r="AW25" s="62"/>
      <c r="AX25" s="61"/>
      <c r="AY25" s="65"/>
      <c r="AZ25" s="66"/>
      <c r="BA25" s="67"/>
      <c r="BB25" s="68"/>
      <c r="BC25" s="68"/>
      <c r="BD25" s="68"/>
      <c r="BE25" s="61"/>
      <c r="BF25" s="62"/>
      <c r="BG25" s="61"/>
      <c r="BH25" s="65"/>
      <c r="BI25" s="66"/>
      <c r="BJ25" s="67"/>
      <c r="BK25" s="68"/>
      <c r="BL25" s="68"/>
      <c r="BM25" s="68"/>
      <c r="BN25" s="63"/>
      <c r="BO25" s="64"/>
      <c r="BP25" s="61"/>
      <c r="BQ25" s="65"/>
      <c r="BR25" s="66"/>
      <c r="BS25" s="67"/>
      <c r="BT25" s="68"/>
      <c r="BU25" s="68"/>
      <c r="BV25" s="68"/>
      <c r="BW25" s="63"/>
      <c r="BX25" s="64"/>
      <c r="BY25" s="61"/>
      <c r="BZ25" s="65"/>
      <c r="CA25" s="66"/>
      <c r="CB25" s="67"/>
      <c r="CC25" s="68"/>
      <c r="CD25" s="68"/>
      <c r="CE25" s="68"/>
      <c r="CF25" s="63"/>
      <c r="CG25" s="64"/>
      <c r="CH25" s="61"/>
      <c r="CI25" s="65"/>
      <c r="CJ25" s="66"/>
      <c r="CK25" s="67"/>
      <c r="CL25" s="68"/>
      <c r="CM25" s="68"/>
      <c r="CN25" s="68"/>
      <c r="CO25" s="69"/>
      <c r="CP25" s="66"/>
      <c r="CQ25" s="66"/>
      <c r="CR25" s="66"/>
      <c r="CS25" s="70"/>
    </row>
    <row r="26" spans="1:98">
      <c r="A26" s="19">
        <f>AB26</f>
        <v>1.8753822629969</v>
      </c>
      <c r="B26" s="39"/>
      <c r="C26" s="39"/>
      <c r="D26" s="39"/>
      <c r="E26" s="39"/>
      <c r="F26" s="39"/>
      <c r="G26" s="40" t="s">
        <v>116</v>
      </c>
      <c r="H26" s="40"/>
      <c r="I26" s="40"/>
      <c r="J26" s="332">
        <f>SUM(J6:J25)</f>
        <v>1308000</v>
      </c>
      <c r="K26" s="41">
        <f>SUM(K6:K25)</f>
        <v>808</v>
      </c>
      <c r="L26" s="41">
        <f>SUM(L6:L25)</f>
        <v>304</v>
      </c>
      <c r="M26" s="41">
        <f>SUM(M6:M25)</f>
        <v>1126</v>
      </c>
      <c r="N26" s="41">
        <f>SUM(N6:N25)</f>
        <v>115</v>
      </c>
      <c r="O26" s="41">
        <f>SUM(O6:O25)</f>
        <v>2</v>
      </c>
      <c r="P26" s="41">
        <f>SUM(P6:P25)</f>
        <v>117</v>
      </c>
      <c r="Q26" s="42">
        <f>IFERROR(P26/M26,"-")</f>
        <v>0.10390763765542</v>
      </c>
      <c r="R26" s="76">
        <f>SUM(R6:R25)</f>
        <v>10</v>
      </c>
      <c r="S26" s="76">
        <f>SUM(S6:S25)</f>
        <v>24</v>
      </c>
      <c r="T26" s="42">
        <f>IFERROR(R26/P26,"-")</f>
        <v>0.085470085470085</v>
      </c>
      <c r="U26" s="337">
        <f>IFERROR(J26/P26,"-")</f>
        <v>11179.487179487</v>
      </c>
      <c r="V26" s="44">
        <f>SUM(V6:V25)</f>
        <v>14</v>
      </c>
      <c r="W26" s="42">
        <f>IFERROR(V26/P26,"-")</f>
        <v>0.11965811965812</v>
      </c>
      <c r="X26" s="332">
        <f>SUM(X6:X25)</f>
        <v>2453000</v>
      </c>
      <c r="Y26" s="332">
        <f>IFERROR(X26/P26,"-")</f>
        <v>20965.811965812</v>
      </c>
      <c r="Z26" s="332">
        <f>IFERROR(X26/V26,"-")</f>
        <v>175214.28571429</v>
      </c>
      <c r="AA26" s="332">
        <f>X26-J26</f>
        <v>1145000</v>
      </c>
      <c r="AB26" s="45">
        <f>X26/J26</f>
        <v>1.8753822629969</v>
      </c>
      <c r="AC26" s="58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4"/>
    <mergeCell ref="J10:J14"/>
    <mergeCell ref="U10:U14"/>
    <mergeCell ref="AA10:AA14"/>
    <mergeCell ref="AB10:AB14"/>
    <mergeCell ref="A15:A20"/>
    <mergeCell ref="J15:J20"/>
    <mergeCell ref="U15:U20"/>
    <mergeCell ref="AA15:AA20"/>
    <mergeCell ref="AB15:AB20"/>
    <mergeCell ref="A21:A23"/>
    <mergeCell ref="J21:J23"/>
    <mergeCell ref="U21:U23"/>
    <mergeCell ref="AA21:AA23"/>
    <mergeCell ref="AB21:AB2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25</v>
      </c>
      <c r="B2" s="145" t="s">
        <v>26</v>
      </c>
      <c r="E2" s="147"/>
      <c r="F2" s="147"/>
      <c r="G2" s="147"/>
      <c r="H2" s="147"/>
      <c r="I2" s="147"/>
      <c r="J2" s="148"/>
      <c r="K2" s="148"/>
      <c r="L2" s="148" t="s">
        <v>27</v>
      </c>
      <c r="M2" s="148"/>
      <c r="N2" s="148"/>
      <c r="O2" s="148" t="s">
        <v>28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29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30</v>
      </c>
      <c r="CK2" s="306" t="s">
        <v>31</v>
      </c>
      <c r="CL2" s="309" t="s">
        <v>32</v>
      </c>
      <c r="CM2" s="310"/>
      <c r="CN2" s="311"/>
    </row>
    <row r="3" spans="1:94" customHeight="1" ht="14.25">
      <c r="A3" s="145" t="s">
        <v>117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34</v>
      </c>
      <c r="Z3" s="318"/>
      <c r="AA3" s="318"/>
      <c r="AB3" s="318"/>
      <c r="AC3" s="318"/>
      <c r="AD3" s="318"/>
      <c r="AE3" s="318"/>
      <c r="AF3" s="318"/>
      <c r="AG3" s="318"/>
      <c r="AH3" s="319" t="s">
        <v>35</v>
      </c>
      <c r="AI3" s="320"/>
      <c r="AJ3" s="320"/>
      <c r="AK3" s="320"/>
      <c r="AL3" s="320"/>
      <c r="AM3" s="320"/>
      <c r="AN3" s="320"/>
      <c r="AO3" s="320"/>
      <c r="AP3" s="321"/>
      <c r="AQ3" s="322" t="s">
        <v>36</v>
      </c>
      <c r="AR3" s="323"/>
      <c r="AS3" s="323"/>
      <c r="AT3" s="323"/>
      <c r="AU3" s="323"/>
      <c r="AV3" s="323"/>
      <c r="AW3" s="323"/>
      <c r="AX3" s="323"/>
      <c r="AY3" s="324"/>
      <c r="AZ3" s="325" t="s">
        <v>37</v>
      </c>
      <c r="BA3" s="326"/>
      <c r="BB3" s="326"/>
      <c r="BC3" s="326"/>
      <c r="BD3" s="326"/>
      <c r="BE3" s="326"/>
      <c r="BF3" s="326"/>
      <c r="BG3" s="326"/>
      <c r="BH3" s="327"/>
      <c r="BI3" s="312" t="s">
        <v>38</v>
      </c>
      <c r="BJ3" s="313"/>
      <c r="BK3" s="313"/>
      <c r="BL3" s="313"/>
      <c r="BM3" s="313"/>
      <c r="BN3" s="313"/>
      <c r="BO3" s="313"/>
      <c r="BP3" s="313"/>
      <c r="BQ3" s="314"/>
      <c r="BR3" s="293" t="s">
        <v>39</v>
      </c>
      <c r="BS3" s="294"/>
      <c r="BT3" s="294"/>
      <c r="BU3" s="294"/>
      <c r="BV3" s="294"/>
      <c r="BW3" s="294"/>
      <c r="BX3" s="294"/>
      <c r="BY3" s="294"/>
      <c r="BZ3" s="295"/>
      <c r="CA3" s="296" t="s">
        <v>40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41</v>
      </c>
      <c r="CM3" s="300"/>
      <c r="CN3" s="301" t="s">
        <v>42</v>
      </c>
    </row>
    <row r="4" spans="1:94">
      <c r="A4" s="151"/>
      <c r="B4" s="152" t="s">
        <v>43</v>
      </c>
      <c r="C4" s="152" t="s">
        <v>118</v>
      </c>
      <c r="D4" s="153" t="s">
        <v>47</v>
      </c>
      <c r="E4" s="152" t="s">
        <v>48</v>
      </c>
      <c r="F4" s="154" t="s">
        <v>50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51</v>
      </c>
      <c r="Z4" s="158" t="s">
        <v>52</v>
      </c>
      <c r="AA4" s="158" t="s">
        <v>53</v>
      </c>
      <c r="AB4" s="158" t="s">
        <v>17</v>
      </c>
      <c r="AC4" s="158" t="s">
        <v>54</v>
      </c>
      <c r="AD4" s="158" t="s">
        <v>55</v>
      </c>
      <c r="AE4" s="158" t="s">
        <v>56</v>
      </c>
      <c r="AF4" s="158" t="s">
        <v>57</v>
      </c>
      <c r="AG4" s="158" t="s">
        <v>58</v>
      </c>
      <c r="AH4" s="159" t="s">
        <v>51</v>
      </c>
      <c r="AI4" s="159" t="s">
        <v>52</v>
      </c>
      <c r="AJ4" s="159" t="s">
        <v>53</v>
      </c>
      <c r="AK4" s="159" t="s">
        <v>17</v>
      </c>
      <c r="AL4" s="159" t="s">
        <v>54</v>
      </c>
      <c r="AM4" s="159" t="s">
        <v>55</v>
      </c>
      <c r="AN4" s="159" t="s">
        <v>56</v>
      </c>
      <c r="AO4" s="159" t="s">
        <v>57</v>
      </c>
      <c r="AP4" s="159" t="s">
        <v>58</v>
      </c>
      <c r="AQ4" s="160" t="s">
        <v>51</v>
      </c>
      <c r="AR4" s="160" t="s">
        <v>52</v>
      </c>
      <c r="AS4" s="160" t="s">
        <v>53</v>
      </c>
      <c r="AT4" s="160" t="s">
        <v>17</v>
      </c>
      <c r="AU4" s="160" t="s">
        <v>54</v>
      </c>
      <c r="AV4" s="160" t="s">
        <v>55</v>
      </c>
      <c r="AW4" s="160" t="s">
        <v>56</v>
      </c>
      <c r="AX4" s="160" t="s">
        <v>57</v>
      </c>
      <c r="AY4" s="160" t="s">
        <v>58</v>
      </c>
      <c r="AZ4" s="161" t="s">
        <v>51</v>
      </c>
      <c r="BA4" s="161" t="s">
        <v>52</v>
      </c>
      <c r="BB4" s="161" t="s">
        <v>53</v>
      </c>
      <c r="BC4" s="161" t="s">
        <v>17</v>
      </c>
      <c r="BD4" s="161" t="s">
        <v>54</v>
      </c>
      <c r="BE4" s="161" t="s">
        <v>55</v>
      </c>
      <c r="BF4" s="161" t="s">
        <v>56</v>
      </c>
      <c r="BG4" s="161" t="s">
        <v>57</v>
      </c>
      <c r="BH4" s="161" t="s">
        <v>58</v>
      </c>
      <c r="BI4" s="162" t="s">
        <v>51</v>
      </c>
      <c r="BJ4" s="162" t="s">
        <v>52</v>
      </c>
      <c r="BK4" s="162" t="s">
        <v>53</v>
      </c>
      <c r="BL4" s="162" t="s">
        <v>17</v>
      </c>
      <c r="BM4" s="162" t="s">
        <v>54</v>
      </c>
      <c r="BN4" s="162" t="s">
        <v>55</v>
      </c>
      <c r="BO4" s="162" t="s">
        <v>56</v>
      </c>
      <c r="BP4" s="162" t="s">
        <v>57</v>
      </c>
      <c r="BQ4" s="162" t="s">
        <v>58</v>
      </c>
      <c r="BR4" s="163" t="s">
        <v>51</v>
      </c>
      <c r="BS4" s="163" t="s">
        <v>52</v>
      </c>
      <c r="BT4" s="163" t="s">
        <v>53</v>
      </c>
      <c r="BU4" s="163" t="s">
        <v>17</v>
      </c>
      <c r="BV4" s="163" t="s">
        <v>54</v>
      </c>
      <c r="BW4" s="163" t="s">
        <v>55</v>
      </c>
      <c r="BX4" s="163" t="s">
        <v>56</v>
      </c>
      <c r="BY4" s="163" t="s">
        <v>57</v>
      </c>
      <c r="BZ4" s="163" t="s">
        <v>58</v>
      </c>
      <c r="CA4" s="164" t="s">
        <v>51</v>
      </c>
      <c r="CB4" s="164" t="s">
        <v>52</v>
      </c>
      <c r="CC4" s="164" t="s">
        <v>53</v>
      </c>
      <c r="CD4" s="164" t="s">
        <v>17</v>
      </c>
      <c r="CE4" s="164" t="s">
        <v>54</v>
      </c>
      <c r="CF4" s="164" t="s">
        <v>55</v>
      </c>
      <c r="CG4" s="164" t="s">
        <v>56</v>
      </c>
      <c r="CH4" s="164" t="s">
        <v>57</v>
      </c>
      <c r="CI4" s="164" t="s">
        <v>58</v>
      </c>
      <c r="CJ4" s="305"/>
      <c r="CK4" s="308"/>
      <c r="CL4" s="165" t="s">
        <v>59</v>
      </c>
      <c r="CM4" s="165" t="s">
        <v>60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1.942429103264</v>
      </c>
      <c r="B6" s="346" t="s">
        <v>119</v>
      </c>
      <c r="C6" s="346"/>
      <c r="D6" s="346"/>
      <c r="E6" s="175" t="s">
        <v>120</v>
      </c>
      <c r="F6" s="175" t="s">
        <v>121</v>
      </c>
      <c r="G6" s="339">
        <v>9733946</v>
      </c>
      <c r="H6" s="176">
        <v>6240</v>
      </c>
      <c r="I6" s="176">
        <v>0</v>
      </c>
      <c r="J6" s="176">
        <v>303215</v>
      </c>
      <c r="K6" s="177">
        <v>2925</v>
      </c>
      <c r="L6" s="178">
        <f>IFERROR(K6/J6,"-")</f>
        <v>0.0096466203848754</v>
      </c>
      <c r="M6" s="176">
        <v>123</v>
      </c>
      <c r="N6" s="176">
        <v>960</v>
      </c>
      <c r="O6" s="178">
        <f>IFERROR(M6/(K6),"-")</f>
        <v>0.042051282051282</v>
      </c>
      <c r="P6" s="179">
        <f>IFERROR(G6/SUM(K6:K6),"-")</f>
        <v>3327.8447863248</v>
      </c>
      <c r="Q6" s="180">
        <v>313</v>
      </c>
      <c r="R6" s="178">
        <f>IF(K6=0,"-",Q6/K6)</f>
        <v>0.10700854700855</v>
      </c>
      <c r="S6" s="344">
        <v>18907500</v>
      </c>
      <c r="T6" s="345">
        <f>IFERROR(S6/K6,"-")</f>
        <v>6464.1025641026</v>
      </c>
      <c r="U6" s="345">
        <f>IFERROR(S6/Q6,"-")</f>
        <v>60407.348242812</v>
      </c>
      <c r="V6" s="339">
        <f>SUM(S6:S6)-SUM(G6:G6)</f>
        <v>9173554</v>
      </c>
      <c r="W6" s="182">
        <f>SUM(S6:S6)/SUM(G6:G6)</f>
        <v>1.942429103264</v>
      </c>
      <c r="Y6" s="183">
        <v>81</v>
      </c>
      <c r="Z6" s="184">
        <f>IF(K6=0,"",IF(Y6=0,"",(Y6/K6)))</f>
        <v>0.027692307692308</v>
      </c>
      <c r="AA6" s="183">
        <v>1</v>
      </c>
      <c r="AB6" s="185">
        <f>IFERROR(AA6/Y6,"-")</f>
        <v>0.012345679012346</v>
      </c>
      <c r="AC6" s="186">
        <v>3000</v>
      </c>
      <c r="AD6" s="187">
        <f>IFERROR(AC6/Y6,"-")</f>
        <v>37.037037037037</v>
      </c>
      <c r="AE6" s="188">
        <v>1</v>
      </c>
      <c r="AF6" s="188"/>
      <c r="AG6" s="188"/>
      <c r="AH6" s="189">
        <v>7</v>
      </c>
      <c r="AI6" s="190">
        <f>IF(K6=0,"",IF(AH6=0,"",(AH6/K6)))</f>
        <v>0.0023931623931624</v>
      </c>
      <c r="AJ6" s="189"/>
      <c r="AK6" s="191">
        <f>IFERROR(AJ6/AH6,"-")</f>
        <v>0</v>
      </c>
      <c r="AL6" s="192"/>
      <c r="AM6" s="193">
        <f>IFERROR(AL6/AH6,"-")</f>
        <v>0</v>
      </c>
      <c r="AN6" s="194"/>
      <c r="AO6" s="194"/>
      <c r="AP6" s="194"/>
      <c r="AQ6" s="195">
        <v>17</v>
      </c>
      <c r="AR6" s="196">
        <f>IF(K6=0,"",IF(AQ6=0,"",(AQ6/K6)))</f>
        <v>0.0058119658119658</v>
      </c>
      <c r="AS6" s="195">
        <v>1</v>
      </c>
      <c r="AT6" s="197">
        <f>IFERROR(AS6/AQ6,"-")</f>
        <v>0.058823529411765</v>
      </c>
      <c r="AU6" s="198">
        <v>45000</v>
      </c>
      <c r="AV6" s="199">
        <f>IFERROR(AU6/AQ6,"-")</f>
        <v>2647.0588235294</v>
      </c>
      <c r="AW6" s="200"/>
      <c r="AX6" s="200"/>
      <c r="AY6" s="200">
        <v>1</v>
      </c>
      <c r="AZ6" s="201">
        <v>158</v>
      </c>
      <c r="BA6" s="202">
        <f>IF(K6=0,"",IF(AZ6=0,"",(AZ6/K6)))</f>
        <v>0.054017094017094</v>
      </c>
      <c r="BB6" s="201">
        <v>9</v>
      </c>
      <c r="BC6" s="203">
        <f>IFERROR(BB6/AZ6,"-")</f>
        <v>0.056962025316456</v>
      </c>
      <c r="BD6" s="204">
        <v>95000</v>
      </c>
      <c r="BE6" s="205">
        <f>IFERROR(BD6/AZ6,"-")</f>
        <v>601.26582278481</v>
      </c>
      <c r="BF6" s="206">
        <v>4</v>
      </c>
      <c r="BG6" s="206">
        <v>3</v>
      </c>
      <c r="BH6" s="206">
        <v>2</v>
      </c>
      <c r="BI6" s="207">
        <v>1724</v>
      </c>
      <c r="BJ6" s="208">
        <f>IF(K6=0,"",IF(BI6=0,"",(BI6/K6)))</f>
        <v>0.58940170940171</v>
      </c>
      <c r="BK6" s="209">
        <v>167</v>
      </c>
      <c r="BL6" s="210">
        <f>IFERROR(BK6/BI6,"-")</f>
        <v>0.096867749419954</v>
      </c>
      <c r="BM6" s="211">
        <v>6057500</v>
      </c>
      <c r="BN6" s="212">
        <f>IFERROR(BM6/BI6,"-")</f>
        <v>3513.6310904872</v>
      </c>
      <c r="BO6" s="213">
        <v>71</v>
      </c>
      <c r="BP6" s="213">
        <v>32</v>
      </c>
      <c r="BQ6" s="213">
        <v>64</v>
      </c>
      <c r="BR6" s="214">
        <v>806</v>
      </c>
      <c r="BS6" s="215">
        <f>IF(K6=0,"",IF(BR6=0,"",(BR6/K6)))</f>
        <v>0.27555555555556</v>
      </c>
      <c r="BT6" s="216">
        <v>109</v>
      </c>
      <c r="BU6" s="217">
        <f>IFERROR(BT6/BR6,"-")</f>
        <v>0.13523573200993</v>
      </c>
      <c r="BV6" s="218">
        <v>9969000</v>
      </c>
      <c r="BW6" s="219">
        <f>IFERROR(BV6/BR6,"-")</f>
        <v>12368.486352357</v>
      </c>
      <c r="BX6" s="220">
        <v>37</v>
      </c>
      <c r="BY6" s="220">
        <v>12</v>
      </c>
      <c r="BZ6" s="220">
        <v>60</v>
      </c>
      <c r="CA6" s="221">
        <v>132</v>
      </c>
      <c r="CB6" s="222">
        <f>IF(K6=0,"",IF(CA6=0,"",(CA6/K6)))</f>
        <v>0.045128205128205</v>
      </c>
      <c r="CC6" s="223">
        <v>26</v>
      </c>
      <c r="CD6" s="224">
        <f>IFERROR(CC6/CA6,"-")</f>
        <v>0.1969696969697</v>
      </c>
      <c r="CE6" s="225">
        <v>2738000</v>
      </c>
      <c r="CF6" s="226">
        <f>IFERROR(CE6/CA6,"-")</f>
        <v>20742.424242424</v>
      </c>
      <c r="CG6" s="227">
        <v>3</v>
      </c>
      <c r="CH6" s="227">
        <v>3</v>
      </c>
      <c r="CI6" s="227">
        <v>20</v>
      </c>
      <c r="CJ6" s="228">
        <v>313</v>
      </c>
      <c r="CK6" s="229">
        <v>18907500</v>
      </c>
      <c r="CL6" s="229">
        <v>1108000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6" t="s">
        <v>122</v>
      </c>
      <c r="C7" s="346"/>
      <c r="D7" s="346"/>
      <c r="E7" s="175" t="s">
        <v>123</v>
      </c>
      <c r="F7" s="175" t="s">
        <v>121</v>
      </c>
      <c r="G7" s="339">
        <v>0</v>
      </c>
      <c r="H7" s="176">
        <v>1</v>
      </c>
      <c r="I7" s="176">
        <v>0</v>
      </c>
      <c r="J7" s="176">
        <v>60</v>
      </c>
      <c r="K7" s="177">
        <v>1</v>
      </c>
      <c r="L7" s="178">
        <f>IFERROR(K7/J7,"-")</f>
        <v>0.016666666666667</v>
      </c>
      <c r="M7" s="176">
        <v>0</v>
      </c>
      <c r="N7" s="176">
        <v>0</v>
      </c>
      <c r="O7" s="178">
        <f>IFERROR(M7/(K7),"-")</f>
        <v>0</v>
      </c>
      <c r="P7" s="179">
        <f>IFERROR(G7/SUM(K7:K7),"-")</f>
        <v>0</v>
      </c>
      <c r="Q7" s="180">
        <v>0</v>
      </c>
      <c r="R7" s="178">
        <f>IF(K7=0,"-",Q7/K7)</f>
        <v>0</v>
      </c>
      <c r="S7" s="344"/>
      <c r="T7" s="345">
        <f>IFERROR(S7/K7,"-")</f>
        <v>0</v>
      </c>
      <c r="U7" s="345" t="str">
        <f>IFERROR(S7/Q7,"-")</f>
        <v>-</v>
      </c>
      <c r="V7" s="339">
        <f>SUM(S7:S7)-SUM(G7:G7)</f>
        <v>0</v>
      </c>
      <c r="W7" s="182" t="str">
        <f>SUM(S7:S7)/SUM(G7:G7)</f>
        <v>0</v>
      </c>
      <c r="Y7" s="183"/>
      <c r="Z7" s="184">
        <f>IF(K7=0,"",IF(Y7=0,"",(Y7/K7)))</f>
        <v>0</v>
      </c>
      <c r="AA7" s="183"/>
      <c r="AB7" s="185" t="str">
        <f>IFERROR(AA7/Y7,"-")</f>
        <v>-</v>
      </c>
      <c r="AC7" s="186"/>
      <c r="AD7" s="187" t="str">
        <f>IFERROR(AC7/Y7,"-")</f>
        <v>-</v>
      </c>
      <c r="AE7" s="188"/>
      <c r="AF7" s="188"/>
      <c r="AG7" s="188"/>
      <c r="AH7" s="189"/>
      <c r="AI7" s="190">
        <f>IF(K7=0,"",IF(AH7=0,"",(AH7/K7)))</f>
        <v>0</v>
      </c>
      <c r="AJ7" s="189"/>
      <c r="AK7" s="191" t="str">
        <f>IFERROR(AJ7/AH7,"-")</f>
        <v>-</v>
      </c>
      <c r="AL7" s="192"/>
      <c r="AM7" s="193" t="str">
        <f>IFERROR(AL7/AH7,"-")</f>
        <v>-</v>
      </c>
      <c r="AN7" s="194"/>
      <c r="AO7" s="194"/>
      <c r="AP7" s="194"/>
      <c r="AQ7" s="195"/>
      <c r="AR7" s="196">
        <f>IF(K7=0,"",IF(AQ7=0,"",(AQ7/K7)))</f>
        <v>0</v>
      </c>
      <c r="AS7" s="195"/>
      <c r="AT7" s="197" t="str">
        <f>IFERROR(AS7/AQ7,"-")</f>
        <v>-</v>
      </c>
      <c r="AU7" s="198"/>
      <c r="AV7" s="199" t="str">
        <f>IFERROR(AU7/AQ7,"-")</f>
        <v>-</v>
      </c>
      <c r="AW7" s="200"/>
      <c r="AX7" s="200"/>
      <c r="AY7" s="200"/>
      <c r="AZ7" s="201"/>
      <c r="BA7" s="202">
        <f>IF(K7=0,"",IF(AZ7=0,"",(AZ7/K7)))</f>
        <v>0</v>
      </c>
      <c r="BB7" s="201"/>
      <c r="BC7" s="203" t="str">
        <f>IFERROR(BB7/AZ7,"-")</f>
        <v>-</v>
      </c>
      <c r="BD7" s="204"/>
      <c r="BE7" s="205" t="str">
        <f>IFERROR(BD7/AZ7,"-")</f>
        <v>-</v>
      </c>
      <c r="BF7" s="206"/>
      <c r="BG7" s="206"/>
      <c r="BH7" s="206"/>
      <c r="BI7" s="207">
        <v>1</v>
      </c>
      <c r="BJ7" s="208">
        <f>IF(K7=0,"",IF(BI7=0,"",(BI7/K7)))</f>
        <v>1</v>
      </c>
      <c r="BK7" s="209"/>
      <c r="BL7" s="210">
        <f>IFERROR(BK7/BI7,"-")</f>
        <v>0</v>
      </c>
      <c r="BM7" s="211"/>
      <c r="BN7" s="212">
        <f>IFERROR(BM7/BI7,"-")</f>
        <v>0</v>
      </c>
      <c r="BO7" s="213"/>
      <c r="BP7" s="213"/>
      <c r="BQ7" s="213"/>
      <c r="BR7" s="214"/>
      <c r="BS7" s="215">
        <f>IF(K7=0,"",IF(BR7=0,"",(BR7/K7)))</f>
        <v>0</v>
      </c>
      <c r="BT7" s="216"/>
      <c r="BU7" s="217" t="str">
        <f>IFERROR(BT7/BR7,"-")</f>
        <v>-</v>
      </c>
      <c r="BV7" s="218"/>
      <c r="BW7" s="219" t="str">
        <f>IFERROR(BV7/BR7,"-")</f>
        <v>-</v>
      </c>
      <c r="BX7" s="220"/>
      <c r="BY7" s="220"/>
      <c r="BZ7" s="220"/>
      <c r="CA7" s="221"/>
      <c r="CB7" s="222">
        <f>IF(K7=0,"",IF(CA7=0,"",(CA7/K7)))</f>
        <v>0</v>
      </c>
      <c r="CC7" s="223"/>
      <c r="CD7" s="224" t="str">
        <f>IFERROR(CC7/CA7,"-")</f>
        <v>-</v>
      </c>
      <c r="CE7" s="225"/>
      <c r="CF7" s="226" t="str">
        <f>IFERROR(CE7/CA7,"-")</f>
        <v>-</v>
      </c>
      <c r="CG7" s="227"/>
      <c r="CH7" s="227"/>
      <c r="CI7" s="227"/>
      <c r="CJ7" s="228">
        <v>0</v>
      </c>
      <c r="CK7" s="229"/>
      <c r="CL7" s="229"/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174">
        <f>W8</f>
        <v>5.5461753444667</v>
      </c>
      <c r="B8" s="346" t="s">
        <v>124</v>
      </c>
      <c r="C8" s="346"/>
      <c r="D8" s="346"/>
      <c r="E8" s="175" t="s">
        <v>125</v>
      </c>
      <c r="F8" s="175" t="s">
        <v>121</v>
      </c>
      <c r="G8" s="339">
        <v>276587</v>
      </c>
      <c r="H8" s="176">
        <v>341</v>
      </c>
      <c r="I8" s="176">
        <v>0</v>
      </c>
      <c r="J8" s="176">
        <v>6723</v>
      </c>
      <c r="K8" s="177">
        <v>196</v>
      </c>
      <c r="L8" s="178">
        <f>IFERROR(K8/J8,"-")</f>
        <v>0.029153651643611</v>
      </c>
      <c r="M8" s="176">
        <v>10</v>
      </c>
      <c r="N8" s="176">
        <v>80</v>
      </c>
      <c r="O8" s="178">
        <f>IFERROR(M8/(K8),"-")</f>
        <v>0.051020408163265</v>
      </c>
      <c r="P8" s="179">
        <f>IFERROR(G8/SUM(K8:K8),"-")</f>
        <v>1411.1581632653</v>
      </c>
      <c r="Q8" s="180">
        <v>22</v>
      </c>
      <c r="R8" s="178">
        <f>IF(K8=0,"-",Q8/K8)</f>
        <v>0.11224489795918</v>
      </c>
      <c r="S8" s="344">
        <v>1534000</v>
      </c>
      <c r="T8" s="345">
        <f>IFERROR(S8/K8,"-")</f>
        <v>7826.5306122449</v>
      </c>
      <c r="U8" s="345">
        <f>IFERROR(S8/Q8,"-")</f>
        <v>69727.272727273</v>
      </c>
      <c r="V8" s="339">
        <f>SUM(S8:S8)-SUM(G8:G8)</f>
        <v>1257413</v>
      </c>
      <c r="W8" s="182">
        <f>SUM(S8:S8)/SUM(G8:G8)</f>
        <v>5.5461753444667</v>
      </c>
      <c r="Y8" s="183">
        <v>6</v>
      </c>
      <c r="Z8" s="184">
        <f>IF(K8=0,"",IF(Y8=0,"",(Y8/K8)))</f>
        <v>0.030612244897959</v>
      </c>
      <c r="AA8" s="183">
        <v>1</v>
      </c>
      <c r="AB8" s="185">
        <f>IFERROR(AA8/Y8,"-")</f>
        <v>0.16666666666667</v>
      </c>
      <c r="AC8" s="186">
        <v>5000</v>
      </c>
      <c r="AD8" s="187">
        <f>IFERROR(AC8/Y8,"-")</f>
        <v>833.33333333333</v>
      </c>
      <c r="AE8" s="188">
        <v>1</v>
      </c>
      <c r="AF8" s="188"/>
      <c r="AG8" s="188"/>
      <c r="AH8" s="189">
        <v>25</v>
      </c>
      <c r="AI8" s="190">
        <f>IF(K8=0,"",IF(AH8=0,"",(AH8/K8)))</f>
        <v>0.12755102040816</v>
      </c>
      <c r="AJ8" s="189">
        <v>1</v>
      </c>
      <c r="AK8" s="191">
        <f>IFERROR(AJ8/AH8,"-")</f>
        <v>0.04</v>
      </c>
      <c r="AL8" s="192">
        <v>8000</v>
      </c>
      <c r="AM8" s="193">
        <f>IFERROR(AL8/AH8,"-")</f>
        <v>320</v>
      </c>
      <c r="AN8" s="194"/>
      <c r="AO8" s="194">
        <v>1</v>
      </c>
      <c r="AP8" s="194"/>
      <c r="AQ8" s="195">
        <v>24</v>
      </c>
      <c r="AR8" s="196">
        <f>IF(K8=0,"",IF(AQ8=0,"",(AQ8/K8)))</f>
        <v>0.12244897959184</v>
      </c>
      <c r="AS8" s="195">
        <v>1</v>
      </c>
      <c r="AT8" s="197">
        <f>IFERROR(AS8/AQ8,"-")</f>
        <v>0.041666666666667</v>
      </c>
      <c r="AU8" s="198">
        <v>3000</v>
      </c>
      <c r="AV8" s="199">
        <f>IFERROR(AU8/AQ8,"-")</f>
        <v>125</v>
      </c>
      <c r="AW8" s="200">
        <v>1</v>
      </c>
      <c r="AX8" s="200"/>
      <c r="AY8" s="200"/>
      <c r="AZ8" s="201">
        <v>64</v>
      </c>
      <c r="BA8" s="202">
        <f>IF(K8=0,"",IF(AZ8=0,"",(AZ8/K8)))</f>
        <v>0.3265306122449</v>
      </c>
      <c r="BB8" s="201">
        <v>4</v>
      </c>
      <c r="BC8" s="203">
        <f>IFERROR(BB8/AZ8,"-")</f>
        <v>0.0625</v>
      </c>
      <c r="BD8" s="204">
        <v>96000</v>
      </c>
      <c r="BE8" s="205">
        <f>IFERROR(BD8/AZ8,"-")</f>
        <v>1500</v>
      </c>
      <c r="BF8" s="206">
        <v>1</v>
      </c>
      <c r="BG8" s="206">
        <v>1</v>
      </c>
      <c r="BH8" s="206">
        <v>2</v>
      </c>
      <c r="BI8" s="207">
        <v>50</v>
      </c>
      <c r="BJ8" s="208">
        <f>IF(K8=0,"",IF(BI8=0,"",(BI8/K8)))</f>
        <v>0.25510204081633</v>
      </c>
      <c r="BK8" s="209">
        <v>6</v>
      </c>
      <c r="BL8" s="210">
        <f>IFERROR(BK8/BI8,"-")</f>
        <v>0.12</v>
      </c>
      <c r="BM8" s="211">
        <v>938000</v>
      </c>
      <c r="BN8" s="212">
        <f>IFERROR(BM8/BI8,"-")</f>
        <v>18760</v>
      </c>
      <c r="BO8" s="213">
        <v>1</v>
      </c>
      <c r="BP8" s="213">
        <v>3</v>
      </c>
      <c r="BQ8" s="213">
        <v>2</v>
      </c>
      <c r="BR8" s="214">
        <v>24</v>
      </c>
      <c r="BS8" s="215">
        <f>IF(K8=0,"",IF(BR8=0,"",(BR8/K8)))</f>
        <v>0.12244897959184</v>
      </c>
      <c r="BT8" s="216">
        <v>6</v>
      </c>
      <c r="BU8" s="217">
        <f>IFERROR(BT8/BR8,"-")</f>
        <v>0.25</v>
      </c>
      <c r="BV8" s="218">
        <v>177000</v>
      </c>
      <c r="BW8" s="219">
        <f>IFERROR(BV8/BR8,"-")</f>
        <v>7375</v>
      </c>
      <c r="BX8" s="220">
        <v>2</v>
      </c>
      <c r="BY8" s="220">
        <v>1</v>
      </c>
      <c r="BZ8" s="220">
        <v>3</v>
      </c>
      <c r="CA8" s="221">
        <v>3</v>
      </c>
      <c r="CB8" s="222">
        <f>IF(K8=0,"",IF(CA8=0,"",(CA8/K8)))</f>
        <v>0.01530612244898</v>
      </c>
      <c r="CC8" s="223">
        <v>3</v>
      </c>
      <c r="CD8" s="224">
        <f>IFERROR(CC8/CA8,"-")</f>
        <v>1</v>
      </c>
      <c r="CE8" s="225">
        <v>307000</v>
      </c>
      <c r="CF8" s="226">
        <f>IFERROR(CE8/CA8,"-")</f>
        <v>102333.33333333</v>
      </c>
      <c r="CG8" s="227">
        <v>2</v>
      </c>
      <c r="CH8" s="227"/>
      <c r="CI8" s="227">
        <v>1</v>
      </c>
      <c r="CJ8" s="228">
        <v>22</v>
      </c>
      <c r="CK8" s="229">
        <v>1534000</v>
      </c>
      <c r="CL8" s="229">
        <v>875000</v>
      </c>
      <c r="CM8" s="229"/>
      <c r="CN8" s="230" t="str">
        <f>IF(AND(CL8=0,CM8=0),"",IF(AND(CL8&lt;=100000,CM8&lt;=100000),"",IF(CL8/CK8&gt;0.7,"男高",IF(CM8/CK8&gt;0.7,"女高",""))))</f>
        <v/>
      </c>
    </row>
    <row r="9" spans="1:94">
      <c r="A9" s="231"/>
      <c r="B9" s="151"/>
      <c r="C9" s="232"/>
      <c r="D9" s="233"/>
      <c r="E9" s="175"/>
      <c r="F9" s="175"/>
      <c r="G9" s="340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172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231"/>
      <c r="B10" s="245"/>
      <c r="C10" s="176"/>
      <c r="D10" s="176"/>
      <c r="E10" s="246"/>
      <c r="F10" s="247"/>
      <c r="G10" s="341"/>
      <c r="H10" s="234"/>
      <c r="I10" s="234"/>
      <c r="J10" s="176"/>
      <c r="K10" s="176"/>
      <c r="L10" s="235"/>
      <c r="M10" s="235"/>
      <c r="N10" s="176"/>
      <c r="O10" s="235"/>
      <c r="P10" s="181"/>
      <c r="Q10" s="181"/>
      <c r="R10" s="181"/>
      <c r="S10" s="344"/>
      <c r="T10" s="344"/>
      <c r="U10" s="344"/>
      <c r="V10" s="344"/>
      <c r="W10" s="235"/>
      <c r="X10" s="248"/>
      <c r="Y10" s="236"/>
      <c r="Z10" s="237"/>
      <c r="AA10" s="236"/>
      <c r="AB10" s="238"/>
      <c r="AC10" s="239"/>
      <c r="AD10" s="240"/>
      <c r="AE10" s="241"/>
      <c r="AF10" s="241"/>
      <c r="AG10" s="241"/>
      <c r="AH10" s="236"/>
      <c r="AI10" s="237"/>
      <c r="AJ10" s="236"/>
      <c r="AK10" s="238"/>
      <c r="AL10" s="239"/>
      <c r="AM10" s="240"/>
      <c r="AN10" s="241"/>
      <c r="AO10" s="241"/>
      <c r="AP10" s="241"/>
      <c r="AQ10" s="236"/>
      <c r="AR10" s="237"/>
      <c r="AS10" s="236"/>
      <c r="AT10" s="238"/>
      <c r="AU10" s="239"/>
      <c r="AV10" s="240"/>
      <c r="AW10" s="241"/>
      <c r="AX10" s="241"/>
      <c r="AY10" s="241"/>
      <c r="AZ10" s="236"/>
      <c r="BA10" s="237"/>
      <c r="BB10" s="236"/>
      <c r="BC10" s="238"/>
      <c r="BD10" s="239"/>
      <c r="BE10" s="240"/>
      <c r="BF10" s="241"/>
      <c r="BG10" s="241"/>
      <c r="BH10" s="241"/>
      <c r="BI10" s="173"/>
      <c r="BJ10" s="242"/>
      <c r="BK10" s="236"/>
      <c r="BL10" s="238"/>
      <c r="BM10" s="239"/>
      <c r="BN10" s="240"/>
      <c r="BO10" s="241"/>
      <c r="BP10" s="241"/>
      <c r="BQ10" s="241"/>
      <c r="BR10" s="173"/>
      <c r="BS10" s="242"/>
      <c r="BT10" s="236"/>
      <c r="BU10" s="238"/>
      <c r="BV10" s="239"/>
      <c r="BW10" s="240"/>
      <c r="BX10" s="241"/>
      <c r="BY10" s="241"/>
      <c r="BZ10" s="241"/>
      <c r="CA10" s="173"/>
      <c r="CB10" s="242"/>
      <c r="CC10" s="236"/>
      <c r="CD10" s="238"/>
      <c r="CE10" s="239"/>
      <c r="CF10" s="240"/>
      <c r="CG10" s="241"/>
      <c r="CH10" s="241"/>
      <c r="CI10" s="241"/>
      <c r="CJ10" s="243"/>
      <c r="CK10" s="239"/>
      <c r="CL10" s="239"/>
      <c r="CM10" s="239"/>
      <c r="CN10" s="244"/>
    </row>
    <row r="11" spans="1:94">
      <c r="A11" s="166">
        <f>Z11</f>
        <v/>
      </c>
      <c r="B11" s="249"/>
      <c r="C11" s="249"/>
      <c r="D11" s="249"/>
      <c r="E11" s="250" t="s">
        <v>126</v>
      </c>
      <c r="F11" s="250"/>
      <c r="G11" s="342">
        <f>SUM(G6:G10)</f>
        <v>10010533</v>
      </c>
      <c r="H11" s="249">
        <f>SUM(H6:H10)</f>
        <v>6582</v>
      </c>
      <c r="I11" s="249">
        <f>SUM(I6:I10)</f>
        <v>0</v>
      </c>
      <c r="J11" s="249">
        <f>SUM(J6:J10)</f>
        <v>309998</v>
      </c>
      <c r="K11" s="249">
        <f>SUM(K6:K10)</f>
        <v>3122</v>
      </c>
      <c r="L11" s="251">
        <f>IFERROR(K11/J11,"-")</f>
        <v>0.01007103271634</v>
      </c>
      <c r="M11" s="252">
        <f>SUM(M6:M10)</f>
        <v>133</v>
      </c>
      <c r="N11" s="252">
        <f>SUM(N6:N10)</f>
        <v>1040</v>
      </c>
      <c r="O11" s="251">
        <f>IFERROR(M11/K11,"-")</f>
        <v>0.042600896860987</v>
      </c>
      <c r="P11" s="253">
        <f>IFERROR(G11/K11,"-")</f>
        <v>3206.4487508008</v>
      </c>
      <c r="Q11" s="254">
        <f>SUM(Q6:Q10)</f>
        <v>335</v>
      </c>
      <c r="R11" s="251">
        <f>IFERROR(Q11/K11,"-")</f>
        <v>0.10730301089045</v>
      </c>
      <c r="S11" s="342">
        <f>SUM(S6:S10)</f>
        <v>20441500</v>
      </c>
      <c r="T11" s="342">
        <f>IFERROR(S11/K11,"-")</f>
        <v>6547.5656630365</v>
      </c>
      <c r="U11" s="342">
        <f>IFERROR(S11/Q11,"-")</f>
        <v>61019.402985075</v>
      </c>
      <c r="V11" s="342">
        <f>S11-G11</f>
        <v>10430967</v>
      </c>
      <c r="W11" s="255">
        <f>S11/G11</f>
        <v>2.0419991622824</v>
      </c>
      <c r="X11" s="256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