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<sst xmlns="http://schemas.openxmlformats.org/spreadsheetml/2006/main" uniqueCount="165">
  <si>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</si>
  <si>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</si>
  <si>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</si>
  <si>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</si>
  <si>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</si>
  <si>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</si>
  <si>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</si>
  <si>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</si>
  <si>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</si>
  <si>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</si>
  <si>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</si>
  <si>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</si>
  <si>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</si>
  <si>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</si>
  <si>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</si>
  <si>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</si>
  <si>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</si>
  <si>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</si>
  <si>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</si>
  <si>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</si>
  <si>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</si>
  <si>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</si>
  <si>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</si>
  <si>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</si>
  <si>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リスティング</t>
  </si>
  <si>
    <t>02月</t>
  </si>
  <si>
    <t>パートナー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</si>
  <si>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</si>
  <si>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</si>
  <si>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</si>
  <si>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</si>
  <si>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</si>
  <si>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</si>
  <si>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</si>
  <si>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</si>
  <si>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</si>
  <si>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</si>
  <si>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</si>
  <si>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</si>
  <si>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</si>
  <si>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</si>
  <si>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</si>
  <si>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</si>
  <si>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</si>
  <si>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</si>
  <si>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</si>
  <si>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</si>
  <si>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</si>
  <si>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</si>
  <si>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</si>
  <si>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</si>
  <si>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</si>
  <si>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</si>
  <si>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</si>
  <si>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</si>
  <si>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</si>
  <si>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</si>
  <si>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</si>
  <si>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</si>
  <si>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</si>
  <si>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</si>
  <si>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pp1868</t>
  </si>
  <si>
    <t>記事風版（並木塔子）</t>
  </si>
  <si>
    <t>もう50代の熟女だけど</t>
  </si>
  <si>
    <t>lp01</t>
  </si>
  <si>
    <t>スポーツ報知関東</t>
  </si>
  <si>
    <t>全5段つかみ4回</t>
  </si>
  <si>
    <t>2月07日(日)</t>
  </si>
  <si>
    <t>pp1869</t>
  </si>
  <si>
    <t>新書籍版（並木塔子）</t>
  </si>
  <si>
    <t>70歳までの出会いお手伝い</t>
  </si>
  <si>
    <t>2月13日(土)</t>
  </si>
  <si>
    <t>pp1870</t>
  </si>
  <si>
    <t>デリヘル版（並木塔子）</t>
  </si>
  <si>
    <t>恋愛結婚サイト賞があったとしたら、このサイトが受賞している</t>
  </si>
  <si>
    <t>2月21日(日)</t>
  </si>
  <si>
    <t>pp1871</t>
  </si>
  <si>
    <t>デリヘル版3（並木塔子）</t>
  </si>
  <si>
    <t>70歳までの出会いリクルート</t>
  </si>
  <si>
    <t>2月27日(土)</t>
  </si>
  <si>
    <t>pp1872</t>
  </si>
  <si>
    <t>(空電共通)</t>
  </si>
  <si>
    <t>空電</t>
  </si>
  <si>
    <t>空電 (共通)</t>
  </si>
  <si>
    <t>pp1873</t>
  </si>
  <si>
    <t>①旧デイリー風（並木塔子）</t>
  </si>
  <si>
    <t>①1日1回かんたん出会い隙間時間に少しだけでOK</t>
  </si>
  <si>
    <t>サンスポ関東</t>
  </si>
  <si>
    <t>半2段・半3段つかみ10段保証</t>
  </si>
  <si>
    <t>1～10日</t>
  </si>
  <si>
    <t>pp1874</t>
  </si>
  <si>
    <t>②興奮版（並木塔子）</t>
  </si>
  <si>
    <t>②学生いませんギャルもいません熟女熟女熟女熟女</t>
  </si>
  <si>
    <t>11～20日</t>
  </si>
  <si>
    <t>pp1875</t>
  </si>
  <si>
    <t>③求人風（並木塔子）</t>
  </si>
  <si>
    <t>③もう５０代の熟女だけど</t>
  </si>
  <si>
    <t>21～31日</t>
  </si>
  <si>
    <t>pp1876</t>
  </si>
  <si>
    <t>pp1877</t>
  </si>
  <si>
    <t>サンスポ関西</t>
  </si>
  <si>
    <t>pp1878</t>
  </si>
  <si>
    <t>pp1879</t>
  </si>
  <si>
    <t>pp1880</t>
  </si>
  <si>
    <t>pp1881</t>
  </si>
  <si>
    <t>男メイン比較版（並木塔子）</t>
  </si>
  <si>
    <t>脱！出会えない宣言！</t>
  </si>
  <si>
    <t>スポニチ関東</t>
  </si>
  <si>
    <t>全5段</t>
  </si>
  <si>
    <t>2月12日(金)</t>
  </si>
  <si>
    <t>pp1882</t>
  </si>
  <si>
    <t>pp1883</t>
  </si>
  <si>
    <t>(新登録まわり)黒：記事風（並木塔子）</t>
  </si>
  <si>
    <t>40代以上限定40代50代60代 中年女性が多いサイト</t>
  </si>
  <si>
    <t>スポニチ関西</t>
  </si>
  <si>
    <t>2月19日(金)</t>
  </si>
  <si>
    <t>pp1884</t>
  </si>
  <si>
    <t>pp1885</t>
  </si>
  <si>
    <t>求む50歳以上の女性好き男性</t>
  </si>
  <si>
    <t>4C全5段</t>
  </si>
  <si>
    <t>pp1886</t>
  </si>
  <si>
    <t>pp1887</t>
  </si>
  <si>
    <t>1C終面全5段</t>
  </si>
  <si>
    <t>2月05日(金)</t>
  </si>
  <si>
    <t>pp1888</t>
  </si>
  <si>
    <t>pp1889</t>
  </si>
  <si>
    <t>デリヘル版2（並木塔子）</t>
  </si>
  <si>
    <t>ゼロから始める出会い系入門「パートナー」</t>
  </si>
  <si>
    <t>デイリースポーツ関西</t>
  </si>
  <si>
    <t>4C終面全5段</t>
  </si>
  <si>
    <t>2月23日(火)</t>
  </si>
  <si>
    <t>pp1890</t>
  </si>
  <si>
    <t>pp1891</t>
  </si>
  <si>
    <t>※伊Zoo版（並木塔子）</t>
  </si>
  <si>
    <t>半5段</t>
  </si>
  <si>
    <t>pp1892</t>
  </si>
  <si>
    <t>pp1893</t>
  </si>
  <si>
    <t>pp1894</t>
  </si>
  <si>
    <t>pp1895</t>
  </si>
  <si>
    <t>記事(青)（）</t>
  </si>
  <si>
    <t>158「なぜ中年が恋人を作れるのか。それは女性から来るから！」</t>
  </si>
  <si>
    <t>4C記事枠</t>
  </si>
  <si>
    <t>pp1896</t>
  </si>
  <si>
    <t>記事(赤)（）</t>
  </si>
  <si>
    <t>157「迷うな！50代以上なら今試すしかない！」</t>
  </si>
  <si>
    <t>pp1897</t>
  </si>
  <si>
    <t>記事(黄)（）</t>
  </si>
  <si>
    <t>156「早い！安い！熟女！」</t>
  </si>
  <si>
    <t>pp1898</t>
  </si>
  <si>
    <t>記事(ノーマル)（）</t>
  </si>
  <si>
    <t>155「天然素人熟女」</t>
  </si>
  <si>
    <t>pp1899</t>
  </si>
  <si>
    <t>共通</t>
  </si>
  <si>
    <t>新聞 TOTAL</t>
  </si>
  <si>
    <t>●リスティング 広告</t>
  </si>
  <si>
    <t>UA</t>
  </si>
  <si>
    <t>ydi</t>
  </si>
  <si>
    <t>YDN（インフィード）</t>
  </si>
  <si>
    <t>2/1～2/28</t>
  </si>
  <si>
    <t>ydt</t>
  </si>
  <si>
    <t>YDN（ターゲティング）</t>
  </si>
  <si>
    <t>yds</t>
  </si>
  <si>
    <t>YDN（検索広告）</t>
  </si>
  <si>
    <t>2/18～2/28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</si>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</sst>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32</v>
      </c>
      <c r="D6" s="329">
        <v>2202000</v>
      </c>
      <c r="E6" s="79">
        <v>1086</v>
      </c>
      <c r="F6" s="79">
        <v>438</v>
      </c>
      <c r="G6" s="79">
        <v>1537</v>
      </c>
      <c r="H6" s="89">
        <v>173</v>
      </c>
      <c r="I6" s="90">
        <v>0</v>
      </c>
      <c r="J6" s="143">
        <f>H6+I6</f>
        <v>173</v>
      </c>
      <c r="K6" s="80">
        <f>IFERROR(J6/G6,"-")</f>
        <v>0.11255692908263</v>
      </c>
      <c r="L6" s="79">
        <v>20</v>
      </c>
      <c r="M6" s="79">
        <v>49</v>
      </c>
      <c r="N6" s="80">
        <f>IFERROR(L6/J6,"-")</f>
        <v>0.11560693641618</v>
      </c>
      <c r="O6" s="81">
        <f>IFERROR(D6/J6,"-")</f>
        <v>12728.323699422</v>
      </c>
      <c r="P6" s="82">
        <v>36</v>
      </c>
      <c r="Q6" s="80">
        <f>IFERROR(P6/J6,"-")</f>
        <v>0.20809248554913</v>
      </c>
      <c r="R6" s="334">
        <v>2048500</v>
      </c>
      <c r="S6" s="335">
        <f>IFERROR(R6/J6,"-")</f>
        <v>11841.040462428</v>
      </c>
      <c r="T6" s="335">
        <f>IFERROR(R6/P6,"-")</f>
        <v>56902.777777778</v>
      </c>
      <c r="U6" s="329">
        <f>IFERROR(R6-D6,"-")</f>
        <v>-153500</v>
      </c>
      <c r="V6" s="83">
        <f>R6/D6</f>
        <v>0.9302906448683</v>
      </c>
      <c r="W6" s="77"/>
      <c r="X6" s="142"/>
    </row>
    <row r="7" spans="1:24">
      <c r="A7" s="78"/>
      <c r="B7" s="84" t="s">
        <v>24</v>
      </c>
      <c r="C7" s="84">
        <v>3</v>
      </c>
      <c r="D7" s="329">
        <v>7426877</v>
      </c>
      <c r="E7" s="79">
        <v>5794</v>
      </c>
      <c r="F7" s="79">
        <v>0</v>
      </c>
      <c r="G7" s="79">
        <v>339191</v>
      </c>
      <c r="H7" s="89">
        <v>2386</v>
      </c>
      <c r="I7" s="90">
        <v>27</v>
      </c>
      <c r="J7" s="143">
        <f>H7+I7</f>
        <v>2413</v>
      </c>
      <c r="K7" s="80">
        <f>IFERROR(J7/G7,"-")</f>
        <v>0.0071139859253341</v>
      </c>
      <c r="L7" s="79">
        <v>96</v>
      </c>
      <c r="M7" s="79">
        <v>841</v>
      </c>
      <c r="N7" s="80">
        <f>IFERROR(L7/J7,"-")</f>
        <v>0.039784500621633</v>
      </c>
      <c r="O7" s="81">
        <f>IFERROR(D7/J7,"-")</f>
        <v>3077.8603398259</v>
      </c>
      <c r="P7" s="82">
        <v>288</v>
      </c>
      <c r="Q7" s="80">
        <f>IFERROR(P7/J7,"-")</f>
        <v>0.1193535018649</v>
      </c>
      <c r="R7" s="334">
        <v>15801370</v>
      </c>
      <c r="S7" s="335">
        <f>IFERROR(R7/J7,"-")</f>
        <v>6548.433485288</v>
      </c>
      <c r="T7" s="335">
        <f>IFERROR(R7/P7,"-")</f>
        <v>54865.868055556</v>
      </c>
      <c r="U7" s="329">
        <f>IFERROR(R7-D7,"-")</f>
        <v>8374493</v>
      </c>
      <c r="V7" s="83">
        <f>R7/D7</f>
        <v>2.1275927957337</v>
      </c>
      <c r="W7" s="77"/>
      <c r="X7" s="142"/>
    </row>
    <row r="8" spans="1:24">
      <c r="A8" s="30"/>
      <c r="B8" s="85"/>
      <c r="C8" s="85"/>
      <c r="D8" s="330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336"/>
      <c r="S8" s="336"/>
      <c r="T8" s="336"/>
      <c r="U8" s="336"/>
      <c r="V8" s="33"/>
      <c r="W8" s="59"/>
      <c r="X8" s="142"/>
    </row>
    <row r="9" spans="1:24">
      <c r="A9" s="30"/>
      <c r="B9" s="37"/>
      <c r="C9" s="37"/>
      <c r="D9" s="33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6"/>
      <c r="S9" s="336"/>
      <c r="T9" s="336"/>
      <c r="U9" s="336"/>
      <c r="V9" s="33"/>
      <c r="W9" s="59"/>
      <c r="X9" s="142"/>
    </row>
    <row r="10" spans="1:24">
      <c r="A10" s="19"/>
      <c r="B10" s="41"/>
      <c r="C10" s="41"/>
      <c r="D10" s="332">
        <f>SUM(D6:D8)</f>
        <v>9628877</v>
      </c>
      <c r="E10" s="41">
        <f>SUM(E6:E8)</f>
        <v>6880</v>
      </c>
      <c r="F10" s="41">
        <f>SUM(F6:F8)</f>
        <v>438</v>
      </c>
      <c r="G10" s="41">
        <f>SUM(G6:G8)</f>
        <v>340728</v>
      </c>
      <c r="H10" s="41">
        <f>SUM(H6:H8)</f>
        <v>2559</v>
      </c>
      <c r="I10" s="41">
        <f>SUM(I6:I8)</f>
        <v>27</v>
      </c>
      <c r="J10" s="41">
        <f>SUM(J6:J8)</f>
        <v>2586</v>
      </c>
      <c r="K10" s="42">
        <f>IFERROR(J10/G10,"-")</f>
        <v>0.0075896316123125</v>
      </c>
      <c r="L10" s="76">
        <f>SUM(L6:L8)</f>
        <v>116</v>
      </c>
      <c r="M10" s="76">
        <f>SUM(M6:M8)</f>
        <v>890</v>
      </c>
      <c r="N10" s="42">
        <f>IFERROR(L10/J10,"-")</f>
        <v>0.044856921887084</v>
      </c>
      <c r="O10" s="43">
        <f>IFERROR(D10/J10,"-")</f>
        <v>3723.4636504254</v>
      </c>
      <c r="P10" s="44">
        <f>SUM(P6:P8)</f>
        <v>324</v>
      </c>
      <c r="Q10" s="42">
        <f>IFERROR(P10/J10,"-")</f>
        <v>0.12529002320186</v>
      </c>
      <c r="R10" s="332">
        <f>SUM(R6:R8)</f>
        <v>17849870</v>
      </c>
      <c r="S10" s="332">
        <f>IFERROR(R10/J10,"-")</f>
        <v>6902.501933488</v>
      </c>
      <c r="T10" s="332">
        <f>IFERROR(P10/P10,"-")</f>
        <v>1</v>
      </c>
      <c r="U10" s="332">
        <f>SUM(U6:U8)</f>
        <v>8220993</v>
      </c>
      <c r="V10" s="45">
        <f>IFERROR(R10/D10,"-")</f>
        <v>1.8537852337297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29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30</v>
      </c>
      <c r="CP2" s="272" t="s">
        <v>31</v>
      </c>
      <c r="CQ2" s="260" t="s">
        <v>32</v>
      </c>
      <c r="CR2" s="261"/>
      <c r="CS2" s="262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34</v>
      </c>
      <c r="AE3" s="264"/>
      <c r="AF3" s="264"/>
      <c r="AG3" s="264"/>
      <c r="AH3" s="264"/>
      <c r="AI3" s="264"/>
      <c r="AJ3" s="264"/>
      <c r="AK3" s="264"/>
      <c r="AL3" s="264"/>
      <c r="AM3" s="275" t="s">
        <v>35</v>
      </c>
      <c r="AN3" s="276"/>
      <c r="AO3" s="276"/>
      <c r="AP3" s="276"/>
      <c r="AQ3" s="276"/>
      <c r="AR3" s="276"/>
      <c r="AS3" s="276"/>
      <c r="AT3" s="276"/>
      <c r="AU3" s="277"/>
      <c r="AV3" s="278" t="s">
        <v>36</v>
      </c>
      <c r="AW3" s="279"/>
      <c r="AX3" s="279"/>
      <c r="AY3" s="279"/>
      <c r="AZ3" s="279"/>
      <c r="BA3" s="279"/>
      <c r="BB3" s="279"/>
      <c r="BC3" s="279"/>
      <c r="BD3" s="280"/>
      <c r="BE3" s="281" t="s">
        <v>37</v>
      </c>
      <c r="BF3" s="282"/>
      <c r="BG3" s="282"/>
      <c r="BH3" s="282"/>
      <c r="BI3" s="282"/>
      <c r="BJ3" s="282"/>
      <c r="BK3" s="282"/>
      <c r="BL3" s="282"/>
      <c r="BM3" s="283"/>
      <c r="BN3" s="284" t="s">
        <v>38</v>
      </c>
      <c r="BO3" s="285"/>
      <c r="BP3" s="285"/>
      <c r="BQ3" s="285"/>
      <c r="BR3" s="285"/>
      <c r="BS3" s="285"/>
      <c r="BT3" s="285"/>
      <c r="BU3" s="285"/>
      <c r="BV3" s="286"/>
      <c r="BW3" s="287" t="s">
        <v>39</v>
      </c>
      <c r="BX3" s="288"/>
      <c r="BY3" s="288"/>
      <c r="BZ3" s="288"/>
      <c r="CA3" s="288"/>
      <c r="CB3" s="288"/>
      <c r="CC3" s="288"/>
      <c r="CD3" s="288"/>
      <c r="CE3" s="289"/>
      <c r="CF3" s="290" t="s">
        <v>40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41</v>
      </c>
      <c r="CR3" s="266"/>
      <c r="CS3" s="267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271"/>
      <c r="CP4" s="274"/>
      <c r="CQ4" s="52" t="s">
        <v>59</v>
      </c>
      <c r="CR4" s="52" t="s">
        <v>60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1.2876602564103</v>
      </c>
      <c r="B6" s="346" t="s">
        <v>61</v>
      </c>
      <c r="C6" s="346"/>
      <c r="D6" s="346" t="s">
        <v>62</v>
      </c>
      <c r="E6" s="346" t="s">
        <v>63</v>
      </c>
      <c r="F6" s="346" t="s">
        <v>64</v>
      </c>
      <c r="G6" s="88" t="s">
        <v>65</v>
      </c>
      <c r="H6" s="88" t="s">
        <v>66</v>
      </c>
      <c r="I6" s="347" t="s">
        <v>67</v>
      </c>
      <c r="J6" s="329">
        <v>624000</v>
      </c>
      <c r="K6" s="79">
        <v>12</v>
      </c>
      <c r="L6" s="79">
        <v>0</v>
      </c>
      <c r="M6" s="79">
        <v>49</v>
      </c>
      <c r="N6" s="89">
        <v>2</v>
      </c>
      <c r="O6" s="90">
        <v>0</v>
      </c>
      <c r="P6" s="91">
        <f>N6+O6</f>
        <v>2</v>
      </c>
      <c r="Q6" s="80">
        <f>IFERROR(P6/M6,"-")</f>
        <v>0.040816326530612</v>
      </c>
      <c r="R6" s="79">
        <v>0</v>
      </c>
      <c r="S6" s="79">
        <v>1</v>
      </c>
      <c r="T6" s="80">
        <f>IFERROR(R6/(P6),"-")</f>
        <v>0</v>
      </c>
      <c r="U6" s="335">
        <f>IFERROR(J6/SUM(N6:O10),"-")</f>
        <v>11345.454545455</v>
      </c>
      <c r="V6" s="82">
        <v>1</v>
      </c>
      <c r="W6" s="80">
        <f>IF(P6=0,"-",V6/P6)</f>
        <v>0.5</v>
      </c>
      <c r="X6" s="334">
        <v>5000</v>
      </c>
      <c r="Y6" s="335">
        <f>IFERROR(X6/P6,"-")</f>
        <v>2500</v>
      </c>
      <c r="Z6" s="335">
        <f>IFERROR(X6/V6,"-")</f>
        <v>5000</v>
      </c>
      <c r="AA6" s="329">
        <f>SUM(X6:X10)-SUM(J6:J10)</f>
        <v>179500</v>
      </c>
      <c r="AB6" s="83">
        <f>SUM(X6:X10)/SUM(J6:J10)</f>
        <v>1.2876602564103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2</v>
      </c>
      <c r="BO6" s="118">
        <f>IF(P6=0,"",IF(BN6=0,"",(BN6/P6)))</f>
        <v>1</v>
      </c>
      <c r="BP6" s="119">
        <v>1</v>
      </c>
      <c r="BQ6" s="120">
        <f>IFERROR(BP6/BN6,"-")</f>
        <v>0.5</v>
      </c>
      <c r="BR6" s="121">
        <v>5000</v>
      </c>
      <c r="BS6" s="122">
        <f>IFERROR(BR6/BN6,"-")</f>
        <v>2500</v>
      </c>
      <c r="BT6" s="123">
        <v>1</v>
      </c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5000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68</v>
      </c>
      <c r="C7" s="346"/>
      <c r="D7" s="346" t="s">
        <v>69</v>
      </c>
      <c r="E7" s="346" t="s">
        <v>70</v>
      </c>
      <c r="F7" s="346" t="s">
        <v>64</v>
      </c>
      <c r="G7" s="88" t="s">
        <v>65</v>
      </c>
      <c r="H7" s="88" t="s">
        <v>66</v>
      </c>
      <c r="I7" s="348" t="s">
        <v>71</v>
      </c>
      <c r="J7" s="329"/>
      <c r="K7" s="79">
        <v>14</v>
      </c>
      <c r="L7" s="79">
        <v>0</v>
      </c>
      <c r="M7" s="79">
        <v>52</v>
      </c>
      <c r="N7" s="89">
        <v>3</v>
      </c>
      <c r="O7" s="90">
        <v>0</v>
      </c>
      <c r="P7" s="91">
        <f>N7+O7</f>
        <v>3</v>
      </c>
      <c r="Q7" s="80">
        <f>IFERROR(P7/M7,"-")</f>
        <v>0.057692307692308</v>
      </c>
      <c r="R7" s="79">
        <v>0</v>
      </c>
      <c r="S7" s="79">
        <v>1</v>
      </c>
      <c r="T7" s="80">
        <f>IFERROR(R7/(P7),"-")</f>
        <v>0</v>
      </c>
      <c r="U7" s="335"/>
      <c r="V7" s="82">
        <v>1</v>
      </c>
      <c r="W7" s="80">
        <f>IF(P7=0,"-",V7/P7)</f>
        <v>0.33333333333333</v>
      </c>
      <c r="X7" s="334">
        <v>155000</v>
      </c>
      <c r="Y7" s="335">
        <f>IFERROR(X7/P7,"-")</f>
        <v>51666.666666667</v>
      </c>
      <c r="Z7" s="335">
        <f>IFERROR(X7/V7,"-")</f>
        <v>155000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0.33333333333333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0.33333333333333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0.33333333333333</v>
      </c>
      <c r="CH7" s="133">
        <v>1</v>
      </c>
      <c r="CI7" s="134">
        <f>IFERROR(CH7/CF7,"-")</f>
        <v>1</v>
      </c>
      <c r="CJ7" s="135">
        <v>155000</v>
      </c>
      <c r="CK7" s="136">
        <f>IFERROR(CJ7/CF7,"-")</f>
        <v>155000</v>
      </c>
      <c r="CL7" s="137"/>
      <c r="CM7" s="137"/>
      <c r="CN7" s="137">
        <v>1</v>
      </c>
      <c r="CO7" s="138">
        <v>1</v>
      </c>
      <c r="CP7" s="139">
        <v>155000</v>
      </c>
      <c r="CQ7" s="139">
        <v>155000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6" t="s">
        <v>72</v>
      </c>
      <c r="C8" s="346"/>
      <c r="D8" s="346" t="s">
        <v>73</v>
      </c>
      <c r="E8" s="346" t="s">
        <v>74</v>
      </c>
      <c r="F8" s="346" t="s">
        <v>64</v>
      </c>
      <c r="G8" s="88" t="s">
        <v>65</v>
      </c>
      <c r="H8" s="88" t="s">
        <v>66</v>
      </c>
      <c r="I8" s="347" t="s">
        <v>75</v>
      </c>
      <c r="J8" s="329"/>
      <c r="K8" s="79">
        <v>12</v>
      </c>
      <c r="L8" s="79">
        <v>0</v>
      </c>
      <c r="M8" s="79">
        <v>49</v>
      </c>
      <c r="N8" s="89">
        <v>3</v>
      </c>
      <c r="O8" s="90">
        <v>0</v>
      </c>
      <c r="P8" s="91">
        <f>N8+O8</f>
        <v>3</v>
      </c>
      <c r="Q8" s="80">
        <f>IFERROR(P8/M8,"-")</f>
        <v>0.061224489795918</v>
      </c>
      <c r="R8" s="79">
        <v>1</v>
      </c>
      <c r="S8" s="79">
        <v>0</v>
      </c>
      <c r="T8" s="80">
        <f>IFERROR(R8/(P8),"-")</f>
        <v>0.33333333333333</v>
      </c>
      <c r="U8" s="335"/>
      <c r="V8" s="82">
        <v>1</v>
      </c>
      <c r="W8" s="80">
        <f>IF(P8=0,"-",V8/P8)</f>
        <v>0.33333333333333</v>
      </c>
      <c r="X8" s="334">
        <v>36000</v>
      </c>
      <c r="Y8" s="335">
        <f>IFERROR(X8/P8,"-")</f>
        <v>12000</v>
      </c>
      <c r="Z8" s="335">
        <f>IFERROR(X8/V8,"-")</f>
        <v>36000</v>
      </c>
      <c r="AA8" s="329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0.33333333333333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0.66666666666667</v>
      </c>
      <c r="BP8" s="119">
        <v>1</v>
      </c>
      <c r="BQ8" s="120">
        <f>IFERROR(BP8/BN8,"-")</f>
        <v>0.5</v>
      </c>
      <c r="BR8" s="121">
        <v>36000</v>
      </c>
      <c r="BS8" s="122">
        <f>IFERROR(BR8/BN8,"-")</f>
        <v>18000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36000</v>
      </c>
      <c r="CQ8" s="139">
        <v>36000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76</v>
      </c>
      <c r="C9" s="346"/>
      <c r="D9" s="346" t="s">
        <v>77</v>
      </c>
      <c r="E9" s="346" t="s">
        <v>78</v>
      </c>
      <c r="F9" s="346" t="s">
        <v>64</v>
      </c>
      <c r="G9" s="88" t="s">
        <v>65</v>
      </c>
      <c r="H9" s="88" t="s">
        <v>66</v>
      </c>
      <c r="I9" s="348" t="s">
        <v>79</v>
      </c>
      <c r="J9" s="329"/>
      <c r="K9" s="79">
        <v>43</v>
      </c>
      <c r="L9" s="79">
        <v>0</v>
      </c>
      <c r="M9" s="79">
        <v>227</v>
      </c>
      <c r="N9" s="89">
        <v>18</v>
      </c>
      <c r="O9" s="90">
        <v>0</v>
      </c>
      <c r="P9" s="91">
        <f>N9+O9</f>
        <v>18</v>
      </c>
      <c r="Q9" s="80">
        <f>IFERROR(P9/M9,"-")</f>
        <v>0.079295154185022</v>
      </c>
      <c r="R9" s="79">
        <v>2</v>
      </c>
      <c r="S9" s="79">
        <v>12</v>
      </c>
      <c r="T9" s="80">
        <f>IFERROR(R9/(P9),"-")</f>
        <v>0.11111111111111</v>
      </c>
      <c r="U9" s="335"/>
      <c r="V9" s="82">
        <v>4</v>
      </c>
      <c r="W9" s="80">
        <f>IF(P9=0,"-",V9/P9)</f>
        <v>0.22222222222222</v>
      </c>
      <c r="X9" s="334">
        <v>370000</v>
      </c>
      <c r="Y9" s="335">
        <f>IFERROR(X9/P9,"-")</f>
        <v>20555.555555556</v>
      </c>
      <c r="Z9" s="335">
        <f>IFERROR(X9/V9,"-")</f>
        <v>92500</v>
      </c>
      <c r="AA9" s="329"/>
      <c r="AB9" s="83"/>
      <c r="AC9" s="77"/>
      <c r="AD9" s="92">
        <v>1</v>
      </c>
      <c r="AE9" s="93">
        <f>IF(P9=0,"",IF(AD9=0,"",(AD9/P9)))</f>
        <v>0.055555555555556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1</v>
      </c>
      <c r="AN9" s="99">
        <f>IF(P9=0,"",IF(AM9=0,"",(AM9/P9)))</f>
        <v>0.055555555555556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0.055555555555556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</v>
      </c>
      <c r="BF9" s="111">
        <f>IF(P9=0,"",IF(BE9=0,"",(BE9/P9)))</f>
        <v>0.055555555555556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5</v>
      </c>
      <c r="BO9" s="118">
        <f>IF(P9=0,"",IF(BN9=0,"",(BN9/P9)))</f>
        <v>0.27777777777778</v>
      </c>
      <c r="BP9" s="119">
        <v>1</v>
      </c>
      <c r="BQ9" s="120">
        <f>IFERROR(BP9/BN9,"-")</f>
        <v>0.2</v>
      </c>
      <c r="BR9" s="121">
        <v>13000</v>
      </c>
      <c r="BS9" s="122">
        <f>IFERROR(BR9/BN9,"-")</f>
        <v>2600</v>
      </c>
      <c r="BT9" s="123"/>
      <c r="BU9" s="123"/>
      <c r="BV9" s="123">
        <v>1</v>
      </c>
      <c r="BW9" s="124">
        <v>9</v>
      </c>
      <c r="BX9" s="125">
        <f>IF(P9=0,"",IF(BW9=0,"",(BW9/P9)))</f>
        <v>0.5</v>
      </c>
      <c r="BY9" s="126">
        <v>3</v>
      </c>
      <c r="BZ9" s="127">
        <f>IFERROR(BY9/BW9,"-")</f>
        <v>0.33333333333333</v>
      </c>
      <c r="CA9" s="128">
        <v>357000</v>
      </c>
      <c r="CB9" s="129">
        <f>IFERROR(CA9/BW9,"-")</f>
        <v>39666.666666667</v>
      </c>
      <c r="CC9" s="130"/>
      <c r="CD9" s="130"/>
      <c r="CE9" s="130">
        <v>3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4</v>
      </c>
      <c r="CP9" s="139">
        <v>370000</v>
      </c>
      <c r="CQ9" s="139">
        <v>283000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/>
      <c r="B10" s="346" t="s">
        <v>80</v>
      </c>
      <c r="C10" s="346"/>
      <c r="D10" s="346" t="s">
        <v>81</v>
      </c>
      <c r="E10" s="346" t="s">
        <v>81</v>
      </c>
      <c r="F10" s="346" t="s">
        <v>82</v>
      </c>
      <c r="G10" s="88" t="s">
        <v>83</v>
      </c>
      <c r="H10" s="88"/>
      <c r="I10" s="88"/>
      <c r="J10" s="329"/>
      <c r="K10" s="79">
        <v>204</v>
      </c>
      <c r="L10" s="79">
        <v>115</v>
      </c>
      <c r="M10" s="79">
        <v>97</v>
      </c>
      <c r="N10" s="89">
        <v>29</v>
      </c>
      <c r="O10" s="90">
        <v>0</v>
      </c>
      <c r="P10" s="91">
        <f>N10+O10</f>
        <v>29</v>
      </c>
      <c r="Q10" s="80">
        <f>IFERROR(P10/M10,"-")</f>
        <v>0.29896907216495</v>
      </c>
      <c r="R10" s="79">
        <v>4</v>
      </c>
      <c r="S10" s="79">
        <v>4</v>
      </c>
      <c r="T10" s="80">
        <f>IFERROR(R10/(P10),"-")</f>
        <v>0.13793103448276</v>
      </c>
      <c r="U10" s="335"/>
      <c r="V10" s="82">
        <v>7</v>
      </c>
      <c r="W10" s="80">
        <f>IF(P10=0,"-",V10/P10)</f>
        <v>0.24137931034483</v>
      </c>
      <c r="X10" s="334">
        <v>237500</v>
      </c>
      <c r="Y10" s="335">
        <f>IFERROR(X10/P10,"-")</f>
        <v>8189.6551724138</v>
      </c>
      <c r="Z10" s="335">
        <f>IFERROR(X10/V10,"-")</f>
        <v>33928.571428571</v>
      </c>
      <c r="AA10" s="329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0.03448275862069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4</v>
      </c>
      <c r="BF10" s="111">
        <f>IF(P10=0,"",IF(BE10=0,"",(BE10/P10)))</f>
        <v>0.13793103448276</v>
      </c>
      <c r="BG10" s="110">
        <v>1</v>
      </c>
      <c r="BH10" s="112">
        <f>IFERROR(BG10/BE10,"-")</f>
        <v>0.25</v>
      </c>
      <c r="BI10" s="113">
        <v>26500</v>
      </c>
      <c r="BJ10" s="114">
        <f>IFERROR(BI10/BE10,"-")</f>
        <v>6625</v>
      </c>
      <c r="BK10" s="115"/>
      <c r="BL10" s="115"/>
      <c r="BM10" s="115">
        <v>1</v>
      </c>
      <c r="BN10" s="117">
        <v>11</v>
      </c>
      <c r="BO10" s="118">
        <f>IF(P10=0,"",IF(BN10=0,"",(BN10/P10)))</f>
        <v>0.37931034482759</v>
      </c>
      <c r="BP10" s="119">
        <v>1</v>
      </c>
      <c r="BQ10" s="120">
        <f>IFERROR(BP10/BN10,"-")</f>
        <v>0.090909090909091</v>
      </c>
      <c r="BR10" s="121">
        <v>16000</v>
      </c>
      <c r="BS10" s="122">
        <f>IFERROR(BR10/BN10,"-")</f>
        <v>1454.5454545455</v>
      </c>
      <c r="BT10" s="123"/>
      <c r="BU10" s="123"/>
      <c r="BV10" s="123">
        <v>1</v>
      </c>
      <c r="BW10" s="124">
        <v>9</v>
      </c>
      <c r="BX10" s="125">
        <f>IF(P10=0,"",IF(BW10=0,"",(BW10/P10)))</f>
        <v>0.31034482758621</v>
      </c>
      <c r="BY10" s="126">
        <v>3</v>
      </c>
      <c r="BZ10" s="127">
        <f>IFERROR(BY10/BW10,"-")</f>
        <v>0.33333333333333</v>
      </c>
      <c r="CA10" s="128">
        <v>172000</v>
      </c>
      <c r="CB10" s="129">
        <f>IFERROR(CA10/BW10,"-")</f>
        <v>19111.111111111</v>
      </c>
      <c r="CC10" s="130">
        <v>1</v>
      </c>
      <c r="CD10" s="130"/>
      <c r="CE10" s="130">
        <v>2</v>
      </c>
      <c r="CF10" s="131">
        <v>4</v>
      </c>
      <c r="CG10" s="132">
        <f>IF(P10=0,"",IF(CF10=0,"",(CF10/P10)))</f>
        <v>0.13793103448276</v>
      </c>
      <c r="CH10" s="133">
        <v>2</v>
      </c>
      <c r="CI10" s="134">
        <f>IFERROR(CH10/CF10,"-")</f>
        <v>0.5</v>
      </c>
      <c r="CJ10" s="135">
        <v>23000</v>
      </c>
      <c r="CK10" s="136">
        <f>IFERROR(CJ10/CF10,"-")</f>
        <v>5750</v>
      </c>
      <c r="CL10" s="137">
        <v>1</v>
      </c>
      <c r="CM10" s="137">
        <v>1</v>
      </c>
      <c r="CN10" s="137"/>
      <c r="CO10" s="138">
        <v>7</v>
      </c>
      <c r="CP10" s="139">
        <v>237500</v>
      </c>
      <c r="CQ10" s="139">
        <v>150000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0.98888888888889</v>
      </c>
      <c r="B11" s="346" t="s">
        <v>84</v>
      </c>
      <c r="C11" s="346"/>
      <c r="D11" s="346" t="s">
        <v>85</v>
      </c>
      <c r="E11" s="346" t="s">
        <v>86</v>
      </c>
      <c r="F11" s="346" t="s">
        <v>64</v>
      </c>
      <c r="G11" s="88" t="s">
        <v>87</v>
      </c>
      <c r="H11" s="88" t="s">
        <v>88</v>
      </c>
      <c r="I11" s="88" t="s">
        <v>89</v>
      </c>
      <c r="J11" s="329">
        <v>450000</v>
      </c>
      <c r="K11" s="79">
        <v>15</v>
      </c>
      <c r="L11" s="79">
        <v>0</v>
      </c>
      <c r="M11" s="79">
        <v>78</v>
      </c>
      <c r="N11" s="89">
        <v>6</v>
      </c>
      <c r="O11" s="90">
        <v>0</v>
      </c>
      <c r="P11" s="91">
        <f>N11+O11</f>
        <v>6</v>
      </c>
      <c r="Q11" s="80">
        <f>IFERROR(P11/M11,"-")</f>
        <v>0.076923076923077</v>
      </c>
      <c r="R11" s="79">
        <v>1</v>
      </c>
      <c r="S11" s="79">
        <v>3</v>
      </c>
      <c r="T11" s="80">
        <f>IFERROR(R11/(P11),"-")</f>
        <v>0.16666666666667</v>
      </c>
      <c r="U11" s="335">
        <f>IFERROR(J11/SUM(N11:O18),"-")</f>
        <v>8333.3333333333</v>
      </c>
      <c r="V11" s="82">
        <v>1</v>
      </c>
      <c r="W11" s="80">
        <f>IF(P11=0,"-",V11/P11)</f>
        <v>0.16666666666667</v>
      </c>
      <c r="X11" s="334">
        <v>8000</v>
      </c>
      <c r="Y11" s="335">
        <f>IFERROR(X11/P11,"-")</f>
        <v>1333.3333333333</v>
      </c>
      <c r="Z11" s="335">
        <f>IFERROR(X11/V11,"-")</f>
        <v>8000</v>
      </c>
      <c r="AA11" s="329">
        <f>SUM(X11:X18)-SUM(J11:J18)</f>
        <v>-5000</v>
      </c>
      <c r="AB11" s="83">
        <f>SUM(X11:X18)/SUM(J11:J18)</f>
        <v>0.98888888888889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0.16666666666667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3</v>
      </c>
      <c r="BO11" s="118">
        <f>IF(P11=0,"",IF(BN11=0,"",(BN11/P11)))</f>
        <v>0.5</v>
      </c>
      <c r="BP11" s="119">
        <v>1</v>
      </c>
      <c r="BQ11" s="120">
        <f>IFERROR(BP11/BN11,"-")</f>
        <v>0.33333333333333</v>
      </c>
      <c r="BR11" s="121">
        <v>8000</v>
      </c>
      <c r="BS11" s="122">
        <f>IFERROR(BR11/BN11,"-")</f>
        <v>2666.6666666667</v>
      </c>
      <c r="BT11" s="123"/>
      <c r="BU11" s="123">
        <v>1</v>
      </c>
      <c r="BV11" s="123"/>
      <c r="BW11" s="124">
        <v>1</v>
      </c>
      <c r="BX11" s="125">
        <f>IF(P11=0,"",IF(BW11=0,"",(BW11/P11)))</f>
        <v>0.16666666666667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0.16666666666667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1</v>
      </c>
      <c r="CP11" s="139">
        <v>8000</v>
      </c>
      <c r="CQ11" s="139">
        <v>8000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6" t="s">
        <v>90</v>
      </c>
      <c r="C12" s="346"/>
      <c r="D12" s="346" t="s">
        <v>91</v>
      </c>
      <c r="E12" s="346" t="s">
        <v>92</v>
      </c>
      <c r="F12" s="346" t="s">
        <v>64</v>
      </c>
      <c r="G12" s="88"/>
      <c r="H12" s="88" t="s">
        <v>88</v>
      </c>
      <c r="I12" s="88" t="s">
        <v>93</v>
      </c>
      <c r="J12" s="329"/>
      <c r="K12" s="79">
        <v>14</v>
      </c>
      <c r="L12" s="79">
        <v>0</v>
      </c>
      <c r="M12" s="79">
        <v>60</v>
      </c>
      <c r="N12" s="89">
        <v>4</v>
      </c>
      <c r="O12" s="90">
        <v>0</v>
      </c>
      <c r="P12" s="91">
        <f>N12+O12</f>
        <v>4</v>
      </c>
      <c r="Q12" s="80">
        <f>IFERROR(P12/M12,"-")</f>
        <v>0.066666666666667</v>
      </c>
      <c r="R12" s="79">
        <v>0</v>
      </c>
      <c r="S12" s="79">
        <v>1</v>
      </c>
      <c r="T12" s="80">
        <f>IFERROR(R12/(P12),"-")</f>
        <v>0</v>
      </c>
      <c r="U12" s="335"/>
      <c r="V12" s="82">
        <v>1</v>
      </c>
      <c r="W12" s="80">
        <f>IF(P12=0,"-",V12/P12)</f>
        <v>0.25</v>
      </c>
      <c r="X12" s="334">
        <v>25000</v>
      </c>
      <c r="Y12" s="335">
        <f>IFERROR(X12/P12,"-")</f>
        <v>6250</v>
      </c>
      <c r="Z12" s="335">
        <f>IFERROR(X12/V12,"-")</f>
        <v>25000</v>
      </c>
      <c r="AA12" s="329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3</v>
      </c>
      <c r="BF12" s="111">
        <f>IF(P12=0,"",IF(BE12=0,"",(BE12/P12)))</f>
        <v>0.75</v>
      </c>
      <c r="BG12" s="110">
        <v>1</v>
      </c>
      <c r="BH12" s="112">
        <f>IFERROR(BG12/BE12,"-")</f>
        <v>0.33333333333333</v>
      </c>
      <c r="BI12" s="113">
        <v>25000</v>
      </c>
      <c r="BJ12" s="114">
        <f>IFERROR(BI12/BE12,"-")</f>
        <v>8333.3333333333</v>
      </c>
      <c r="BK12" s="115"/>
      <c r="BL12" s="115"/>
      <c r="BM12" s="115">
        <v>1</v>
      </c>
      <c r="BN12" s="117">
        <v>1</v>
      </c>
      <c r="BO12" s="118">
        <f>IF(P12=0,"",IF(BN12=0,"",(BN12/P12)))</f>
        <v>0.25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25000</v>
      </c>
      <c r="CQ12" s="139">
        <v>25000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94</v>
      </c>
      <c r="C13" s="346"/>
      <c r="D13" s="346" t="s">
        <v>95</v>
      </c>
      <c r="E13" s="346" t="s">
        <v>96</v>
      </c>
      <c r="F13" s="346" t="s">
        <v>64</v>
      </c>
      <c r="G13" s="88"/>
      <c r="H13" s="88" t="s">
        <v>88</v>
      </c>
      <c r="I13" s="88" t="s">
        <v>97</v>
      </c>
      <c r="J13" s="329"/>
      <c r="K13" s="79">
        <v>0</v>
      </c>
      <c r="L13" s="79">
        <v>0</v>
      </c>
      <c r="M13" s="79">
        <v>8</v>
      </c>
      <c r="N13" s="89">
        <v>0</v>
      </c>
      <c r="O13" s="90">
        <v>0</v>
      </c>
      <c r="P13" s="91">
        <f>N13+O13</f>
        <v>0</v>
      </c>
      <c r="Q13" s="80">
        <f>IFERROR(P13/M13,"-")</f>
        <v>0</v>
      </c>
      <c r="R13" s="79">
        <v>0</v>
      </c>
      <c r="S13" s="79">
        <v>0</v>
      </c>
      <c r="T13" s="80" t="str">
        <f>IFERROR(R13/(P13),"-")</f>
        <v>-</v>
      </c>
      <c r="U13" s="335"/>
      <c r="V13" s="82">
        <v>0</v>
      </c>
      <c r="W13" s="80" t="str">
        <f>IF(P13=0,"-",V13/P13)</f>
        <v>-</v>
      </c>
      <c r="X13" s="334">
        <v>0</v>
      </c>
      <c r="Y13" s="335" t="str">
        <f>IFERROR(X13/P13,"-")</f>
        <v>-</v>
      </c>
      <c r="Z13" s="335" t="str">
        <f>IFERROR(X13/V13,"-")</f>
        <v>-</v>
      </c>
      <c r="AA13" s="329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6" t="s">
        <v>98</v>
      </c>
      <c r="C14" s="346"/>
      <c r="D14" s="346" t="s">
        <v>81</v>
      </c>
      <c r="E14" s="346" t="s">
        <v>81</v>
      </c>
      <c r="F14" s="346" t="s">
        <v>82</v>
      </c>
      <c r="G14" s="88"/>
      <c r="H14" s="88"/>
      <c r="I14" s="88"/>
      <c r="J14" s="329"/>
      <c r="K14" s="79">
        <v>163</v>
      </c>
      <c r="L14" s="79">
        <v>49</v>
      </c>
      <c r="M14" s="79">
        <v>103</v>
      </c>
      <c r="N14" s="89">
        <v>17</v>
      </c>
      <c r="O14" s="90">
        <v>0</v>
      </c>
      <c r="P14" s="91">
        <f>N14+O14</f>
        <v>17</v>
      </c>
      <c r="Q14" s="80">
        <f>IFERROR(P14/M14,"-")</f>
        <v>0.16504854368932</v>
      </c>
      <c r="R14" s="79">
        <v>4</v>
      </c>
      <c r="S14" s="79">
        <v>3</v>
      </c>
      <c r="T14" s="80">
        <f>IFERROR(R14/(P14),"-")</f>
        <v>0.23529411764706</v>
      </c>
      <c r="U14" s="335"/>
      <c r="V14" s="82">
        <v>3</v>
      </c>
      <c r="W14" s="80">
        <f>IF(P14=0,"-",V14/P14)</f>
        <v>0.17647058823529</v>
      </c>
      <c r="X14" s="334">
        <v>82000</v>
      </c>
      <c r="Y14" s="335">
        <f>IFERROR(X14/P14,"-")</f>
        <v>4823.5294117647</v>
      </c>
      <c r="Z14" s="335">
        <f>IFERROR(X14/V14,"-")</f>
        <v>27333.333333333</v>
      </c>
      <c r="AA14" s="329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0.11764705882353</v>
      </c>
      <c r="BG14" s="110">
        <v>1</v>
      </c>
      <c r="BH14" s="112">
        <f>IFERROR(BG14/BE14,"-")</f>
        <v>0.5</v>
      </c>
      <c r="BI14" s="113">
        <v>13000</v>
      </c>
      <c r="BJ14" s="114">
        <f>IFERROR(BI14/BE14,"-")</f>
        <v>6500</v>
      </c>
      <c r="BK14" s="115"/>
      <c r="BL14" s="115"/>
      <c r="BM14" s="115">
        <v>1</v>
      </c>
      <c r="BN14" s="117">
        <v>6</v>
      </c>
      <c r="BO14" s="118">
        <f>IF(P14=0,"",IF(BN14=0,"",(BN14/P14)))</f>
        <v>0.35294117647059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5</v>
      </c>
      <c r="BX14" s="125">
        <f>IF(P14=0,"",IF(BW14=0,"",(BW14/P14)))</f>
        <v>0.29411764705882</v>
      </c>
      <c r="BY14" s="126">
        <v>1</v>
      </c>
      <c r="BZ14" s="127">
        <f>IFERROR(BY14/BW14,"-")</f>
        <v>0.2</v>
      </c>
      <c r="CA14" s="128">
        <v>26000</v>
      </c>
      <c r="CB14" s="129">
        <f>IFERROR(CA14/BW14,"-")</f>
        <v>5200</v>
      </c>
      <c r="CC14" s="130"/>
      <c r="CD14" s="130"/>
      <c r="CE14" s="130">
        <v>1</v>
      </c>
      <c r="CF14" s="131">
        <v>4</v>
      </c>
      <c r="CG14" s="132">
        <f>IF(P14=0,"",IF(CF14=0,"",(CF14/P14)))</f>
        <v>0.23529411764706</v>
      </c>
      <c r="CH14" s="133">
        <v>1</v>
      </c>
      <c r="CI14" s="134">
        <f>IFERROR(CH14/CF14,"-")</f>
        <v>0.25</v>
      </c>
      <c r="CJ14" s="135">
        <v>43000</v>
      </c>
      <c r="CK14" s="136">
        <f>IFERROR(CJ14/CF14,"-")</f>
        <v>10750</v>
      </c>
      <c r="CL14" s="137"/>
      <c r="CM14" s="137"/>
      <c r="CN14" s="137">
        <v>1</v>
      </c>
      <c r="CO14" s="138">
        <v>3</v>
      </c>
      <c r="CP14" s="139">
        <v>82000</v>
      </c>
      <c r="CQ14" s="139">
        <v>43000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99</v>
      </c>
      <c r="C15" s="346"/>
      <c r="D15" s="346" t="s">
        <v>85</v>
      </c>
      <c r="E15" s="346" t="s">
        <v>86</v>
      </c>
      <c r="F15" s="346" t="s">
        <v>64</v>
      </c>
      <c r="G15" s="88" t="s">
        <v>100</v>
      </c>
      <c r="H15" s="88" t="s">
        <v>88</v>
      </c>
      <c r="I15" s="88" t="s">
        <v>89</v>
      </c>
      <c r="J15" s="329"/>
      <c r="K15" s="79">
        <v>19</v>
      </c>
      <c r="L15" s="79">
        <v>0</v>
      </c>
      <c r="M15" s="79">
        <v>87</v>
      </c>
      <c r="N15" s="89">
        <v>8</v>
      </c>
      <c r="O15" s="90">
        <v>0</v>
      </c>
      <c r="P15" s="91">
        <f>N15+O15</f>
        <v>8</v>
      </c>
      <c r="Q15" s="80">
        <f>IFERROR(P15/M15,"-")</f>
        <v>0.091954022988506</v>
      </c>
      <c r="R15" s="79">
        <v>0</v>
      </c>
      <c r="S15" s="79">
        <v>3</v>
      </c>
      <c r="T15" s="80">
        <f>IFERROR(R15/(P15),"-")</f>
        <v>0</v>
      </c>
      <c r="U15" s="335"/>
      <c r="V15" s="82">
        <v>0</v>
      </c>
      <c r="W15" s="80">
        <f>IF(P15=0,"-",V15/P15)</f>
        <v>0</v>
      </c>
      <c r="X15" s="334">
        <v>0</v>
      </c>
      <c r="Y15" s="335">
        <f>IFERROR(X15/P15,"-")</f>
        <v>0</v>
      </c>
      <c r="Z15" s="335" t="str">
        <f>IFERROR(X15/V15,"-")</f>
        <v>-</v>
      </c>
      <c r="AA15" s="329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3</v>
      </c>
      <c r="BF15" s="111">
        <f>IF(P15=0,"",IF(BE15=0,"",(BE15/P15)))</f>
        <v>0.375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4</v>
      </c>
      <c r="BO15" s="118">
        <f>IF(P15=0,"",IF(BN15=0,"",(BN15/P15)))</f>
        <v>0.5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0.125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6" t="s">
        <v>101</v>
      </c>
      <c r="C16" s="346"/>
      <c r="D16" s="346" t="s">
        <v>91</v>
      </c>
      <c r="E16" s="346" t="s">
        <v>92</v>
      </c>
      <c r="F16" s="346" t="s">
        <v>64</v>
      </c>
      <c r="G16" s="88"/>
      <c r="H16" s="88" t="s">
        <v>88</v>
      </c>
      <c r="I16" s="88" t="s">
        <v>93</v>
      </c>
      <c r="J16" s="329"/>
      <c r="K16" s="79">
        <v>2</v>
      </c>
      <c r="L16" s="79">
        <v>0</v>
      </c>
      <c r="M16" s="79">
        <v>14</v>
      </c>
      <c r="N16" s="89">
        <v>1</v>
      </c>
      <c r="O16" s="90">
        <v>0</v>
      </c>
      <c r="P16" s="91">
        <f>N16+O16</f>
        <v>1</v>
      </c>
      <c r="Q16" s="80">
        <f>IFERROR(P16/M16,"-")</f>
        <v>0.071428571428571</v>
      </c>
      <c r="R16" s="79">
        <v>0</v>
      </c>
      <c r="S16" s="79">
        <v>0</v>
      </c>
      <c r="T16" s="80">
        <f>IFERROR(R16/(P16),"-")</f>
        <v>0</v>
      </c>
      <c r="U16" s="335"/>
      <c r="V16" s="82">
        <v>0</v>
      </c>
      <c r="W16" s="80">
        <f>IF(P16=0,"-",V16/P16)</f>
        <v>0</v>
      </c>
      <c r="X16" s="334">
        <v>0</v>
      </c>
      <c r="Y16" s="335">
        <f>IFERROR(X16/P16,"-")</f>
        <v>0</v>
      </c>
      <c r="Z16" s="335" t="str">
        <f>IFERROR(X16/V16,"-")</f>
        <v>-</v>
      </c>
      <c r="AA16" s="329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1</v>
      </c>
      <c r="BX16" s="125">
        <f>IF(P16=0,"",IF(BW16=0,"",(BW16/P16)))</f>
        <v>1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6" t="s">
        <v>102</v>
      </c>
      <c r="C17" s="346"/>
      <c r="D17" s="346" t="s">
        <v>95</v>
      </c>
      <c r="E17" s="346" t="s">
        <v>96</v>
      </c>
      <c r="F17" s="346" t="s">
        <v>64</v>
      </c>
      <c r="G17" s="88"/>
      <c r="H17" s="88" t="s">
        <v>88</v>
      </c>
      <c r="I17" s="88" t="s">
        <v>97</v>
      </c>
      <c r="J17" s="329"/>
      <c r="K17" s="79">
        <v>12</v>
      </c>
      <c r="L17" s="79">
        <v>0</v>
      </c>
      <c r="M17" s="79">
        <v>47</v>
      </c>
      <c r="N17" s="89">
        <v>7</v>
      </c>
      <c r="O17" s="90">
        <v>0</v>
      </c>
      <c r="P17" s="91">
        <f>N17+O17</f>
        <v>7</v>
      </c>
      <c r="Q17" s="80">
        <f>IFERROR(P17/M17,"-")</f>
        <v>0.14893617021277</v>
      </c>
      <c r="R17" s="79">
        <v>1</v>
      </c>
      <c r="S17" s="79">
        <v>2</v>
      </c>
      <c r="T17" s="80">
        <f>IFERROR(R17/(P17),"-")</f>
        <v>0.14285714285714</v>
      </c>
      <c r="U17" s="335"/>
      <c r="V17" s="82">
        <v>1</v>
      </c>
      <c r="W17" s="80">
        <f>IF(P17=0,"-",V17/P17)</f>
        <v>0.14285714285714</v>
      </c>
      <c r="X17" s="334">
        <v>300000</v>
      </c>
      <c r="Y17" s="335">
        <f>IFERROR(X17/P17,"-")</f>
        <v>42857.142857143</v>
      </c>
      <c r="Z17" s="335">
        <f>IFERROR(X17/V17,"-")</f>
        <v>300000</v>
      </c>
      <c r="AA17" s="329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2</v>
      </c>
      <c r="BF17" s="111">
        <f>IF(P17=0,"",IF(BE17=0,"",(BE17/P17)))</f>
        <v>0.28571428571429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4</v>
      </c>
      <c r="BO17" s="118">
        <f>IF(P17=0,"",IF(BN17=0,"",(BN17/P17)))</f>
        <v>0.57142857142857</v>
      </c>
      <c r="BP17" s="119">
        <v>1</v>
      </c>
      <c r="BQ17" s="120">
        <f>IFERROR(BP17/BN17,"-")</f>
        <v>0.25</v>
      </c>
      <c r="BR17" s="121">
        <v>300000</v>
      </c>
      <c r="BS17" s="122">
        <f>IFERROR(BR17/BN17,"-")</f>
        <v>75000</v>
      </c>
      <c r="BT17" s="123"/>
      <c r="BU17" s="123"/>
      <c r="BV17" s="123">
        <v>1</v>
      </c>
      <c r="BW17" s="124">
        <v>1</v>
      </c>
      <c r="BX17" s="125">
        <f>IF(P17=0,"",IF(BW17=0,"",(BW17/P17)))</f>
        <v>0.14285714285714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300000</v>
      </c>
      <c r="CQ17" s="139">
        <v>300000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/>
      <c r="B18" s="346" t="s">
        <v>103</v>
      </c>
      <c r="C18" s="346"/>
      <c r="D18" s="346" t="s">
        <v>81</v>
      </c>
      <c r="E18" s="346" t="s">
        <v>81</v>
      </c>
      <c r="F18" s="346" t="s">
        <v>82</v>
      </c>
      <c r="G18" s="88"/>
      <c r="H18" s="88"/>
      <c r="I18" s="88"/>
      <c r="J18" s="329"/>
      <c r="K18" s="79">
        <v>146</v>
      </c>
      <c r="L18" s="79">
        <v>78</v>
      </c>
      <c r="M18" s="79">
        <v>59</v>
      </c>
      <c r="N18" s="89">
        <v>11</v>
      </c>
      <c r="O18" s="90">
        <v>0</v>
      </c>
      <c r="P18" s="91">
        <f>N18+O18</f>
        <v>11</v>
      </c>
      <c r="Q18" s="80">
        <f>IFERROR(P18/M18,"-")</f>
        <v>0.1864406779661</v>
      </c>
      <c r="R18" s="79">
        <v>0</v>
      </c>
      <c r="S18" s="79">
        <v>1</v>
      </c>
      <c r="T18" s="80">
        <f>IFERROR(R18/(P18),"-")</f>
        <v>0</v>
      </c>
      <c r="U18" s="335"/>
      <c r="V18" s="82">
        <v>2</v>
      </c>
      <c r="W18" s="80">
        <f>IF(P18=0,"-",V18/P18)</f>
        <v>0.18181818181818</v>
      </c>
      <c r="X18" s="334">
        <v>30000</v>
      </c>
      <c r="Y18" s="335">
        <f>IFERROR(X18/P18,"-")</f>
        <v>2727.2727272727</v>
      </c>
      <c r="Z18" s="335">
        <f>IFERROR(X18/V18,"-")</f>
        <v>15000</v>
      </c>
      <c r="AA18" s="329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3</v>
      </c>
      <c r="BF18" s="111">
        <f>IF(P18=0,"",IF(BE18=0,"",(BE18/P18)))</f>
        <v>0.27272727272727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3</v>
      </c>
      <c r="BO18" s="118">
        <f>IF(P18=0,"",IF(BN18=0,"",(BN18/P18)))</f>
        <v>0.27272727272727</v>
      </c>
      <c r="BP18" s="119">
        <v>1</v>
      </c>
      <c r="BQ18" s="120">
        <f>IFERROR(BP18/BN18,"-")</f>
        <v>0.33333333333333</v>
      </c>
      <c r="BR18" s="121">
        <v>3000</v>
      </c>
      <c r="BS18" s="122">
        <f>IFERROR(BR18/BN18,"-")</f>
        <v>1000</v>
      </c>
      <c r="BT18" s="123">
        <v>1</v>
      </c>
      <c r="BU18" s="123"/>
      <c r="BV18" s="123"/>
      <c r="BW18" s="124">
        <v>5</v>
      </c>
      <c r="BX18" s="125">
        <f>IF(P18=0,"",IF(BW18=0,"",(BW18/P18)))</f>
        <v>0.45454545454545</v>
      </c>
      <c r="BY18" s="126">
        <v>1</v>
      </c>
      <c r="BZ18" s="127">
        <f>IFERROR(BY18/BW18,"-")</f>
        <v>0.2</v>
      </c>
      <c r="CA18" s="128">
        <v>27000</v>
      </c>
      <c r="CB18" s="129">
        <f>IFERROR(CA18/BW18,"-")</f>
        <v>5400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30000</v>
      </c>
      <c r="CQ18" s="139">
        <v>27000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0.20833333333333</v>
      </c>
      <c r="B19" s="346" t="s">
        <v>104</v>
      </c>
      <c r="C19" s="346"/>
      <c r="D19" s="346" t="s">
        <v>105</v>
      </c>
      <c r="E19" s="346" t="s">
        <v>106</v>
      </c>
      <c r="F19" s="346" t="s">
        <v>64</v>
      </c>
      <c r="G19" s="88" t="s">
        <v>107</v>
      </c>
      <c r="H19" s="88" t="s">
        <v>108</v>
      </c>
      <c r="I19" s="88" t="s">
        <v>109</v>
      </c>
      <c r="J19" s="329">
        <v>144000</v>
      </c>
      <c r="K19" s="79">
        <v>28</v>
      </c>
      <c r="L19" s="79">
        <v>0</v>
      </c>
      <c r="M19" s="79">
        <v>84</v>
      </c>
      <c r="N19" s="89">
        <v>7</v>
      </c>
      <c r="O19" s="90">
        <v>0</v>
      </c>
      <c r="P19" s="91">
        <f>N19+O19</f>
        <v>7</v>
      </c>
      <c r="Q19" s="80">
        <f>IFERROR(P19/M19,"-")</f>
        <v>0.083333333333333</v>
      </c>
      <c r="R19" s="79">
        <v>0</v>
      </c>
      <c r="S19" s="79">
        <v>4</v>
      </c>
      <c r="T19" s="80">
        <f>IFERROR(R19/(P19),"-")</f>
        <v>0</v>
      </c>
      <c r="U19" s="335">
        <f>IFERROR(J19/SUM(N19:O20),"-")</f>
        <v>11076.923076923</v>
      </c>
      <c r="V19" s="82">
        <v>1</v>
      </c>
      <c r="W19" s="80">
        <f>IF(P19=0,"-",V19/P19)</f>
        <v>0.14285714285714</v>
      </c>
      <c r="X19" s="334">
        <v>24000</v>
      </c>
      <c r="Y19" s="335">
        <f>IFERROR(X19/P19,"-")</f>
        <v>3428.5714285714</v>
      </c>
      <c r="Z19" s="335">
        <f>IFERROR(X19/V19,"-")</f>
        <v>24000</v>
      </c>
      <c r="AA19" s="329">
        <f>SUM(X19:X20)-SUM(J19:J20)</f>
        <v>-114000</v>
      </c>
      <c r="AB19" s="83">
        <f>SUM(X19:X20)/SUM(J19:J20)</f>
        <v>0.20833333333333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5</v>
      </c>
      <c r="BO19" s="118">
        <f>IF(P19=0,"",IF(BN19=0,"",(BN19/P19)))</f>
        <v>0.71428571428571</v>
      </c>
      <c r="BP19" s="119">
        <v>1</v>
      </c>
      <c r="BQ19" s="120">
        <f>IFERROR(BP19/BN19,"-")</f>
        <v>0.2</v>
      </c>
      <c r="BR19" s="121">
        <v>24000</v>
      </c>
      <c r="BS19" s="122">
        <f>IFERROR(BR19/BN19,"-")</f>
        <v>4800</v>
      </c>
      <c r="BT19" s="123"/>
      <c r="BU19" s="123"/>
      <c r="BV19" s="123">
        <v>1</v>
      </c>
      <c r="BW19" s="124">
        <v>2</v>
      </c>
      <c r="BX19" s="125">
        <f>IF(P19=0,"",IF(BW19=0,"",(BW19/P19)))</f>
        <v>0.28571428571429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24000</v>
      </c>
      <c r="CQ19" s="139">
        <v>24000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6" t="s">
        <v>110</v>
      </c>
      <c r="C20" s="346"/>
      <c r="D20" s="346" t="s">
        <v>105</v>
      </c>
      <c r="E20" s="346" t="s">
        <v>106</v>
      </c>
      <c r="F20" s="346" t="s">
        <v>82</v>
      </c>
      <c r="G20" s="88"/>
      <c r="H20" s="88"/>
      <c r="I20" s="88"/>
      <c r="J20" s="329"/>
      <c r="K20" s="79">
        <v>31</v>
      </c>
      <c r="L20" s="79">
        <v>20</v>
      </c>
      <c r="M20" s="79">
        <v>26</v>
      </c>
      <c r="N20" s="89">
        <v>6</v>
      </c>
      <c r="O20" s="90">
        <v>0</v>
      </c>
      <c r="P20" s="91">
        <f>N20+O20</f>
        <v>6</v>
      </c>
      <c r="Q20" s="80">
        <f>IFERROR(P20/M20,"-")</f>
        <v>0.23076923076923</v>
      </c>
      <c r="R20" s="79">
        <v>1</v>
      </c>
      <c r="S20" s="79">
        <v>2</v>
      </c>
      <c r="T20" s="80">
        <f>IFERROR(R20/(P20),"-")</f>
        <v>0.16666666666667</v>
      </c>
      <c r="U20" s="335"/>
      <c r="V20" s="82">
        <v>2</v>
      </c>
      <c r="W20" s="80">
        <f>IF(P20=0,"-",V20/P20)</f>
        <v>0.33333333333333</v>
      </c>
      <c r="X20" s="334">
        <v>6000</v>
      </c>
      <c r="Y20" s="335">
        <f>IFERROR(X20/P20,"-")</f>
        <v>1000</v>
      </c>
      <c r="Z20" s="335">
        <f>IFERROR(X20/V20,"-")</f>
        <v>3000</v>
      </c>
      <c r="AA20" s="329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0.16666666666667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3</v>
      </c>
      <c r="BX20" s="125">
        <f>IF(P20=0,"",IF(BW20=0,"",(BW20/P20)))</f>
        <v>0.5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2</v>
      </c>
      <c r="CG20" s="132">
        <f>IF(P20=0,"",IF(CF20=0,"",(CF20/P20)))</f>
        <v>0.33333333333333</v>
      </c>
      <c r="CH20" s="133">
        <v>2</v>
      </c>
      <c r="CI20" s="134">
        <f>IFERROR(CH20/CF20,"-")</f>
        <v>1</v>
      </c>
      <c r="CJ20" s="135">
        <v>6000</v>
      </c>
      <c r="CK20" s="136">
        <f>IFERROR(CJ20/CF20,"-")</f>
        <v>3000</v>
      </c>
      <c r="CL20" s="137">
        <v>2</v>
      </c>
      <c r="CM20" s="137"/>
      <c r="CN20" s="137"/>
      <c r="CO20" s="138">
        <v>2</v>
      </c>
      <c r="CP20" s="139">
        <v>6000</v>
      </c>
      <c r="CQ20" s="139">
        <v>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0.36666666666667</v>
      </c>
      <c r="B21" s="346" t="s">
        <v>111</v>
      </c>
      <c r="C21" s="346"/>
      <c r="D21" s="346" t="s">
        <v>112</v>
      </c>
      <c r="E21" s="346" t="s">
        <v>113</v>
      </c>
      <c r="F21" s="346" t="s">
        <v>64</v>
      </c>
      <c r="G21" s="88" t="s">
        <v>114</v>
      </c>
      <c r="H21" s="88" t="s">
        <v>108</v>
      </c>
      <c r="I21" s="88" t="s">
        <v>115</v>
      </c>
      <c r="J21" s="329">
        <v>180000</v>
      </c>
      <c r="K21" s="79">
        <v>7</v>
      </c>
      <c r="L21" s="79">
        <v>0</v>
      </c>
      <c r="M21" s="79">
        <v>38</v>
      </c>
      <c r="N21" s="89">
        <v>2</v>
      </c>
      <c r="O21" s="90">
        <v>0</v>
      </c>
      <c r="P21" s="91">
        <f>N21+O21</f>
        <v>2</v>
      </c>
      <c r="Q21" s="80">
        <f>IFERROR(P21/M21,"-")</f>
        <v>0.052631578947368</v>
      </c>
      <c r="R21" s="79">
        <v>1</v>
      </c>
      <c r="S21" s="79">
        <v>0</v>
      </c>
      <c r="T21" s="80">
        <f>IFERROR(R21/(P21),"-")</f>
        <v>0.5</v>
      </c>
      <c r="U21" s="335">
        <f>IFERROR(J21/SUM(N21:O22),"-")</f>
        <v>25714.285714286</v>
      </c>
      <c r="V21" s="82">
        <v>1</v>
      </c>
      <c r="W21" s="80">
        <f>IF(P21=0,"-",V21/P21)</f>
        <v>0.5</v>
      </c>
      <c r="X21" s="334">
        <v>18000</v>
      </c>
      <c r="Y21" s="335">
        <f>IFERROR(X21/P21,"-")</f>
        <v>9000</v>
      </c>
      <c r="Z21" s="335">
        <f>IFERROR(X21/V21,"-")</f>
        <v>18000</v>
      </c>
      <c r="AA21" s="329">
        <f>SUM(X21:X22)-SUM(J21:J22)</f>
        <v>-114000</v>
      </c>
      <c r="AB21" s="83">
        <f>SUM(X21:X22)/SUM(J21:J22)</f>
        <v>0.36666666666667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0.5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</v>
      </c>
      <c r="BO21" s="118">
        <f>IF(P21=0,"",IF(BN21=0,"",(BN21/P21)))</f>
        <v>0.5</v>
      </c>
      <c r="BP21" s="119">
        <v>1</v>
      </c>
      <c r="BQ21" s="120">
        <f>IFERROR(BP21/BN21,"-")</f>
        <v>1</v>
      </c>
      <c r="BR21" s="121">
        <v>18000</v>
      </c>
      <c r="BS21" s="122">
        <f>IFERROR(BR21/BN21,"-")</f>
        <v>18000</v>
      </c>
      <c r="BT21" s="123"/>
      <c r="BU21" s="123"/>
      <c r="BV21" s="123">
        <v>1</v>
      </c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18000</v>
      </c>
      <c r="CQ21" s="139">
        <v>18000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6" t="s">
        <v>116</v>
      </c>
      <c r="C22" s="346"/>
      <c r="D22" s="346" t="s">
        <v>112</v>
      </c>
      <c r="E22" s="346" t="s">
        <v>113</v>
      </c>
      <c r="F22" s="346" t="s">
        <v>82</v>
      </c>
      <c r="G22" s="88"/>
      <c r="H22" s="88"/>
      <c r="I22" s="88"/>
      <c r="J22" s="329"/>
      <c r="K22" s="79">
        <v>18</v>
      </c>
      <c r="L22" s="79">
        <v>18</v>
      </c>
      <c r="M22" s="79">
        <v>5</v>
      </c>
      <c r="N22" s="89">
        <v>5</v>
      </c>
      <c r="O22" s="90">
        <v>0</v>
      </c>
      <c r="P22" s="91">
        <f>N22+O22</f>
        <v>5</v>
      </c>
      <c r="Q22" s="80">
        <f>IFERROR(P22/M22,"-")</f>
        <v>1</v>
      </c>
      <c r="R22" s="79">
        <v>0</v>
      </c>
      <c r="S22" s="79">
        <v>3</v>
      </c>
      <c r="T22" s="80">
        <f>IFERROR(R22/(P22),"-")</f>
        <v>0</v>
      </c>
      <c r="U22" s="335"/>
      <c r="V22" s="82">
        <v>1</v>
      </c>
      <c r="W22" s="80">
        <f>IF(P22=0,"-",V22/P22)</f>
        <v>0.2</v>
      </c>
      <c r="X22" s="334">
        <v>48000</v>
      </c>
      <c r="Y22" s="335">
        <f>IFERROR(X22/P22,"-")</f>
        <v>9600</v>
      </c>
      <c r="Z22" s="335">
        <f>IFERROR(X22/V22,"-")</f>
        <v>48000</v>
      </c>
      <c r="AA22" s="329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0.2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0.4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>
        <v>2</v>
      </c>
      <c r="CG22" s="132">
        <f>IF(P22=0,"",IF(CF22=0,"",(CF22/P22)))</f>
        <v>0.4</v>
      </c>
      <c r="CH22" s="133">
        <v>1</v>
      </c>
      <c r="CI22" s="134">
        <f>IFERROR(CH22/CF22,"-")</f>
        <v>0.5</v>
      </c>
      <c r="CJ22" s="135">
        <v>48000</v>
      </c>
      <c r="CK22" s="136">
        <f>IFERROR(CJ22/CF22,"-")</f>
        <v>24000</v>
      </c>
      <c r="CL22" s="137"/>
      <c r="CM22" s="137"/>
      <c r="CN22" s="137">
        <v>1</v>
      </c>
      <c r="CO22" s="138">
        <v>1</v>
      </c>
      <c r="CP22" s="139">
        <v>48000</v>
      </c>
      <c r="CQ22" s="139">
        <v>48000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0.43589743589744</v>
      </c>
      <c r="B23" s="346" t="s">
        <v>117</v>
      </c>
      <c r="C23" s="346"/>
      <c r="D23" s="346" t="s">
        <v>73</v>
      </c>
      <c r="E23" s="346" t="s">
        <v>118</v>
      </c>
      <c r="F23" s="346" t="s">
        <v>64</v>
      </c>
      <c r="G23" s="88" t="s">
        <v>87</v>
      </c>
      <c r="H23" s="88" t="s">
        <v>119</v>
      </c>
      <c r="I23" s="348" t="s">
        <v>79</v>
      </c>
      <c r="J23" s="329">
        <v>156000</v>
      </c>
      <c r="K23" s="79">
        <v>11</v>
      </c>
      <c r="L23" s="79">
        <v>0</v>
      </c>
      <c r="M23" s="79">
        <v>57</v>
      </c>
      <c r="N23" s="89">
        <v>3</v>
      </c>
      <c r="O23" s="90">
        <v>0</v>
      </c>
      <c r="P23" s="91">
        <f>N23+O23</f>
        <v>3</v>
      </c>
      <c r="Q23" s="80">
        <f>IFERROR(P23/M23,"-")</f>
        <v>0.052631578947368</v>
      </c>
      <c r="R23" s="79">
        <v>0</v>
      </c>
      <c r="S23" s="79">
        <v>1</v>
      </c>
      <c r="T23" s="80">
        <f>IFERROR(R23/(P23),"-")</f>
        <v>0</v>
      </c>
      <c r="U23" s="335">
        <f>IFERROR(J23/SUM(N23:O24),"-")</f>
        <v>14181.818181818</v>
      </c>
      <c r="V23" s="82">
        <v>0</v>
      </c>
      <c r="W23" s="80">
        <f>IF(P23=0,"-",V23/P23)</f>
        <v>0</v>
      </c>
      <c r="X23" s="334">
        <v>0</v>
      </c>
      <c r="Y23" s="335">
        <f>IFERROR(X23/P23,"-")</f>
        <v>0</v>
      </c>
      <c r="Z23" s="335" t="str">
        <f>IFERROR(X23/V23,"-")</f>
        <v>-</v>
      </c>
      <c r="AA23" s="329">
        <f>SUM(X23:X24)-SUM(J23:J24)</f>
        <v>-88000</v>
      </c>
      <c r="AB23" s="83">
        <f>SUM(X23:X24)/SUM(J23:J24)</f>
        <v>0.43589743589744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0.33333333333333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2</v>
      </c>
      <c r="BO23" s="118">
        <f>IF(P23=0,"",IF(BN23=0,"",(BN23/P23)))</f>
        <v>0.66666666666667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6" t="s">
        <v>120</v>
      </c>
      <c r="C24" s="346"/>
      <c r="D24" s="346" t="s">
        <v>73</v>
      </c>
      <c r="E24" s="346" t="s">
        <v>118</v>
      </c>
      <c r="F24" s="346" t="s">
        <v>82</v>
      </c>
      <c r="G24" s="88"/>
      <c r="H24" s="88"/>
      <c r="I24" s="88"/>
      <c r="J24" s="329"/>
      <c r="K24" s="79">
        <v>70</v>
      </c>
      <c r="L24" s="79">
        <v>27</v>
      </c>
      <c r="M24" s="79">
        <v>27</v>
      </c>
      <c r="N24" s="89">
        <v>8</v>
      </c>
      <c r="O24" s="90">
        <v>0</v>
      </c>
      <c r="P24" s="91">
        <f>N24+O24</f>
        <v>8</v>
      </c>
      <c r="Q24" s="80">
        <f>IFERROR(P24/M24,"-")</f>
        <v>0.2962962962963</v>
      </c>
      <c r="R24" s="79">
        <v>1</v>
      </c>
      <c r="S24" s="79">
        <v>1</v>
      </c>
      <c r="T24" s="80">
        <f>IFERROR(R24/(P24),"-")</f>
        <v>0.125</v>
      </c>
      <c r="U24" s="335"/>
      <c r="V24" s="82">
        <v>2</v>
      </c>
      <c r="W24" s="80">
        <f>IF(P24=0,"-",V24/P24)</f>
        <v>0.25</v>
      </c>
      <c r="X24" s="334">
        <v>68000</v>
      </c>
      <c r="Y24" s="335">
        <f>IFERROR(X24/P24,"-")</f>
        <v>8500</v>
      </c>
      <c r="Z24" s="335">
        <f>IFERROR(X24/V24,"-")</f>
        <v>34000</v>
      </c>
      <c r="AA24" s="329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6</v>
      </c>
      <c r="BO24" s="118">
        <f>IF(P24=0,"",IF(BN24=0,"",(BN24/P24)))</f>
        <v>0.75</v>
      </c>
      <c r="BP24" s="119">
        <v>2</v>
      </c>
      <c r="BQ24" s="120">
        <f>IFERROR(BP24/BN24,"-")</f>
        <v>0.33333333333333</v>
      </c>
      <c r="BR24" s="121">
        <v>68000</v>
      </c>
      <c r="BS24" s="122">
        <f>IFERROR(BR24/BN24,"-")</f>
        <v>11333.333333333</v>
      </c>
      <c r="BT24" s="123"/>
      <c r="BU24" s="123">
        <v>1</v>
      </c>
      <c r="BV24" s="123">
        <v>1</v>
      </c>
      <c r="BW24" s="124">
        <v>1</v>
      </c>
      <c r="BX24" s="125">
        <f>IF(P24=0,"",IF(BW24=0,"",(BW24/P24)))</f>
        <v>0.125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1</v>
      </c>
      <c r="CG24" s="132">
        <f>IF(P24=0,"",IF(CF24=0,"",(CF24/P24)))</f>
        <v>0.125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2</v>
      </c>
      <c r="CP24" s="139">
        <v>68000</v>
      </c>
      <c r="CQ24" s="139">
        <v>58000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0.12777777777778</v>
      </c>
      <c r="B25" s="346" t="s">
        <v>121</v>
      </c>
      <c r="C25" s="346"/>
      <c r="D25" s="346" t="s">
        <v>73</v>
      </c>
      <c r="E25" s="346" t="s">
        <v>74</v>
      </c>
      <c r="F25" s="346" t="s">
        <v>64</v>
      </c>
      <c r="G25" s="88" t="s">
        <v>100</v>
      </c>
      <c r="H25" s="88" t="s">
        <v>122</v>
      </c>
      <c r="I25" s="88" t="s">
        <v>123</v>
      </c>
      <c r="J25" s="329">
        <v>180000</v>
      </c>
      <c r="K25" s="79">
        <v>17</v>
      </c>
      <c r="L25" s="79">
        <v>0</v>
      </c>
      <c r="M25" s="79">
        <v>53</v>
      </c>
      <c r="N25" s="89">
        <v>2</v>
      </c>
      <c r="O25" s="90">
        <v>0</v>
      </c>
      <c r="P25" s="91">
        <f>N25+O25</f>
        <v>2</v>
      </c>
      <c r="Q25" s="80">
        <f>IFERROR(P25/M25,"-")</f>
        <v>0.037735849056604</v>
      </c>
      <c r="R25" s="79">
        <v>1</v>
      </c>
      <c r="S25" s="79">
        <v>0</v>
      </c>
      <c r="T25" s="80">
        <f>IFERROR(R25/(P25),"-")</f>
        <v>0.5</v>
      </c>
      <c r="U25" s="335">
        <f>IFERROR(J25/SUM(N25:O26),"-")</f>
        <v>30000</v>
      </c>
      <c r="V25" s="82">
        <v>1</v>
      </c>
      <c r="W25" s="80">
        <f>IF(P25=0,"-",V25/P25)</f>
        <v>0.5</v>
      </c>
      <c r="X25" s="334">
        <v>18000</v>
      </c>
      <c r="Y25" s="335">
        <f>IFERROR(X25/P25,"-")</f>
        <v>9000</v>
      </c>
      <c r="Z25" s="335">
        <f>IFERROR(X25/V25,"-")</f>
        <v>18000</v>
      </c>
      <c r="AA25" s="329">
        <f>SUM(X25:X26)-SUM(J25:J26)</f>
        <v>-157000</v>
      </c>
      <c r="AB25" s="83">
        <f>SUM(X25:X26)/SUM(J25:J26)</f>
        <v>0.12777777777778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2</v>
      </c>
      <c r="BO25" s="118">
        <f>IF(P25=0,"",IF(BN25=0,"",(BN25/P25)))</f>
        <v>1</v>
      </c>
      <c r="BP25" s="119">
        <v>1</v>
      </c>
      <c r="BQ25" s="120">
        <f>IFERROR(BP25/BN25,"-")</f>
        <v>0.5</v>
      </c>
      <c r="BR25" s="121">
        <v>18000</v>
      </c>
      <c r="BS25" s="122">
        <f>IFERROR(BR25/BN25,"-")</f>
        <v>9000</v>
      </c>
      <c r="BT25" s="123"/>
      <c r="BU25" s="123"/>
      <c r="BV25" s="123">
        <v>1</v>
      </c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18000</v>
      </c>
      <c r="CQ25" s="139">
        <v>18000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6" t="s">
        <v>124</v>
      </c>
      <c r="C26" s="346"/>
      <c r="D26" s="346" t="s">
        <v>73</v>
      </c>
      <c r="E26" s="346" t="s">
        <v>74</v>
      </c>
      <c r="F26" s="346" t="s">
        <v>82</v>
      </c>
      <c r="G26" s="88"/>
      <c r="H26" s="88"/>
      <c r="I26" s="88"/>
      <c r="J26" s="329"/>
      <c r="K26" s="79">
        <v>43</v>
      </c>
      <c r="L26" s="79">
        <v>29</v>
      </c>
      <c r="M26" s="79">
        <v>21</v>
      </c>
      <c r="N26" s="89">
        <v>4</v>
      </c>
      <c r="O26" s="90">
        <v>0</v>
      </c>
      <c r="P26" s="91">
        <f>N26+O26</f>
        <v>4</v>
      </c>
      <c r="Q26" s="80">
        <f>IFERROR(P26/M26,"-")</f>
        <v>0.19047619047619</v>
      </c>
      <c r="R26" s="79">
        <v>1</v>
      </c>
      <c r="S26" s="79">
        <v>1</v>
      </c>
      <c r="T26" s="80">
        <f>IFERROR(R26/(P26),"-")</f>
        <v>0.25</v>
      </c>
      <c r="U26" s="335"/>
      <c r="V26" s="82">
        <v>1</v>
      </c>
      <c r="W26" s="80">
        <f>IF(P26=0,"-",V26/P26)</f>
        <v>0.25</v>
      </c>
      <c r="X26" s="334">
        <v>5000</v>
      </c>
      <c r="Y26" s="335">
        <f>IFERROR(X26/P26,"-")</f>
        <v>1250</v>
      </c>
      <c r="Z26" s="335">
        <f>IFERROR(X26/V26,"-")</f>
        <v>5000</v>
      </c>
      <c r="AA26" s="329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2</v>
      </c>
      <c r="BO26" s="118">
        <f>IF(P26=0,"",IF(BN26=0,"",(BN26/P26)))</f>
        <v>0.5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1</v>
      </c>
      <c r="BX26" s="125">
        <f>IF(P26=0,"",IF(BW26=0,"",(BW26/P26)))</f>
        <v>0.25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>
        <v>1</v>
      </c>
      <c r="CG26" s="132">
        <f>IF(P26=0,"",IF(CF26=0,"",(CF26/P26)))</f>
        <v>0.25</v>
      </c>
      <c r="CH26" s="133">
        <v>1</v>
      </c>
      <c r="CI26" s="134">
        <f>IFERROR(CH26/CF26,"-")</f>
        <v>1</v>
      </c>
      <c r="CJ26" s="135">
        <v>5000</v>
      </c>
      <c r="CK26" s="136">
        <f>IFERROR(CJ26/CF26,"-")</f>
        <v>5000</v>
      </c>
      <c r="CL26" s="137">
        <v>1</v>
      </c>
      <c r="CM26" s="137"/>
      <c r="CN26" s="137"/>
      <c r="CO26" s="138">
        <v>1</v>
      </c>
      <c r="CP26" s="139">
        <v>5000</v>
      </c>
      <c r="CQ26" s="139">
        <v>5000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3.8958333333333</v>
      </c>
      <c r="B27" s="346" t="s">
        <v>125</v>
      </c>
      <c r="C27" s="346"/>
      <c r="D27" s="346" t="s">
        <v>126</v>
      </c>
      <c r="E27" s="346" t="s">
        <v>127</v>
      </c>
      <c r="F27" s="346" t="s">
        <v>64</v>
      </c>
      <c r="G27" s="88" t="s">
        <v>128</v>
      </c>
      <c r="H27" s="88" t="s">
        <v>129</v>
      </c>
      <c r="I27" s="88" t="s">
        <v>130</v>
      </c>
      <c r="J27" s="329">
        <v>144000</v>
      </c>
      <c r="K27" s="79">
        <v>9</v>
      </c>
      <c r="L27" s="79">
        <v>0</v>
      </c>
      <c r="M27" s="79">
        <v>55</v>
      </c>
      <c r="N27" s="89">
        <v>3</v>
      </c>
      <c r="O27" s="90">
        <v>0</v>
      </c>
      <c r="P27" s="91">
        <f>N27+O27</f>
        <v>3</v>
      </c>
      <c r="Q27" s="80">
        <f>IFERROR(P27/M27,"-")</f>
        <v>0.054545454545455</v>
      </c>
      <c r="R27" s="79">
        <v>0</v>
      </c>
      <c r="S27" s="79">
        <v>1</v>
      </c>
      <c r="T27" s="80">
        <f>IFERROR(R27/(P27),"-")</f>
        <v>0</v>
      </c>
      <c r="U27" s="335">
        <f>IFERROR(J27/SUM(N27:O28),"-")</f>
        <v>18000</v>
      </c>
      <c r="V27" s="82">
        <v>0</v>
      </c>
      <c r="W27" s="80">
        <f>IF(P27=0,"-",V27/P27)</f>
        <v>0</v>
      </c>
      <c r="X27" s="334">
        <v>0</v>
      </c>
      <c r="Y27" s="335">
        <f>IFERROR(X27/P27,"-")</f>
        <v>0</v>
      </c>
      <c r="Z27" s="335" t="str">
        <f>IFERROR(X27/V27,"-")</f>
        <v>-</v>
      </c>
      <c r="AA27" s="329">
        <f>SUM(X27:X28)-SUM(J27:J28)</f>
        <v>417000</v>
      </c>
      <c r="AB27" s="83">
        <f>SUM(X27:X28)/SUM(J27:J28)</f>
        <v>3.8958333333333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3</v>
      </c>
      <c r="BO27" s="118">
        <f>IF(P27=0,"",IF(BN27=0,"",(BN27/P27)))</f>
        <v>1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6" t="s">
        <v>131</v>
      </c>
      <c r="C28" s="346"/>
      <c r="D28" s="346" t="s">
        <v>126</v>
      </c>
      <c r="E28" s="346" t="s">
        <v>127</v>
      </c>
      <c r="F28" s="346" t="s">
        <v>82</v>
      </c>
      <c r="G28" s="88"/>
      <c r="H28" s="88"/>
      <c r="I28" s="88"/>
      <c r="J28" s="329"/>
      <c r="K28" s="79">
        <v>41</v>
      </c>
      <c r="L28" s="79">
        <v>27</v>
      </c>
      <c r="M28" s="79">
        <v>11</v>
      </c>
      <c r="N28" s="89">
        <v>5</v>
      </c>
      <c r="O28" s="90">
        <v>0</v>
      </c>
      <c r="P28" s="91">
        <f>N28+O28</f>
        <v>5</v>
      </c>
      <c r="Q28" s="80">
        <f>IFERROR(P28/M28,"-")</f>
        <v>0.45454545454545</v>
      </c>
      <c r="R28" s="79">
        <v>1</v>
      </c>
      <c r="S28" s="79">
        <v>0</v>
      </c>
      <c r="T28" s="80">
        <f>IFERROR(R28/(P28),"-")</f>
        <v>0.2</v>
      </c>
      <c r="U28" s="335"/>
      <c r="V28" s="82">
        <v>1</v>
      </c>
      <c r="W28" s="80">
        <f>IF(P28=0,"-",V28/P28)</f>
        <v>0.2</v>
      </c>
      <c r="X28" s="334">
        <v>561000</v>
      </c>
      <c r="Y28" s="335">
        <f>IFERROR(X28/P28,"-")</f>
        <v>112200</v>
      </c>
      <c r="Z28" s="335">
        <f>IFERROR(X28/V28,"-")</f>
        <v>561000</v>
      </c>
      <c r="AA28" s="329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0.2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1</v>
      </c>
      <c r="BO28" s="118">
        <f>IF(P28=0,"",IF(BN28=0,"",(BN28/P28)))</f>
        <v>0.2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0.2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2</v>
      </c>
      <c r="CG28" s="132">
        <f>IF(P28=0,"",IF(CF28=0,"",(CF28/P28)))</f>
        <v>0.4</v>
      </c>
      <c r="CH28" s="133">
        <v>1</v>
      </c>
      <c r="CI28" s="134">
        <f>IFERROR(CH28/CF28,"-")</f>
        <v>0.5</v>
      </c>
      <c r="CJ28" s="135">
        <v>561000</v>
      </c>
      <c r="CK28" s="136">
        <f>IFERROR(CJ28/CF28,"-")</f>
        <v>280500</v>
      </c>
      <c r="CL28" s="137"/>
      <c r="CM28" s="137"/>
      <c r="CN28" s="137">
        <v>1</v>
      </c>
      <c r="CO28" s="138">
        <v>1</v>
      </c>
      <c r="CP28" s="139">
        <v>561000</v>
      </c>
      <c r="CQ28" s="139">
        <v>561000</v>
      </c>
      <c r="CR28" s="139"/>
      <c r="CS28" s="140" t="str">
        <f>IF(AND(CQ28=0,CR28=0),"",IF(AND(CQ28&lt;=100000,CR28&lt;=100000),"",IF(CQ28/CP28&gt;0.7,"男高",IF(CR28/CP28&gt;0.7,"女高",""))))</f>
        <v>男高</v>
      </c>
    </row>
    <row r="29" spans="1:98">
      <c r="A29" s="78">
        <f>AB29</f>
        <v>0.16666666666667</v>
      </c>
      <c r="B29" s="346" t="s">
        <v>132</v>
      </c>
      <c r="C29" s="346"/>
      <c r="D29" s="346" t="s">
        <v>133</v>
      </c>
      <c r="E29" s="346" t="s">
        <v>118</v>
      </c>
      <c r="F29" s="346" t="s">
        <v>64</v>
      </c>
      <c r="G29" s="88" t="s">
        <v>107</v>
      </c>
      <c r="H29" s="88" t="s">
        <v>134</v>
      </c>
      <c r="I29" s="348" t="s">
        <v>79</v>
      </c>
      <c r="J29" s="329">
        <v>102000</v>
      </c>
      <c r="K29" s="79">
        <v>15</v>
      </c>
      <c r="L29" s="79">
        <v>0</v>
      </c>
      <c r="M29" s="79">
        <v>63</v>
      </c>
      <c r="N29" s="89">
        <v>6</v>
      </c>
      <c r="O29" s="90">
        <v>0</v>
      </c>
      <c r="P29" s="91">
        <f>N29+O29</f>
        <v>6</v>
      </c>
      <c r="Q29" s="80">
        <f>IFERROR(P29/M29,"-")</f>
        <v>0.095238095238095</v>
      </c>
      <c r="R29" s="79">
        <v>0</v>
      </c>
      <c r="S29" s="79">
        <v>3</v>
      </c>
      <c r="T29" s="80">
        <f>IFERROR(R29/(P29),"-")</f>
        <v>0</v>
      </c>
      <c r="U29" s="335">
        <f>IFERROR(J29/SUM(N29:O30),"-")</f>
        <v>10200</v>
      </c>
      <c r="V29" s="82">
        <v>1</v>
      </c>
      <c r="W29" s="80">
        <f>IF(P29=0,"-",V29/P29)</f>
        <v>0.16666666666667</v>
      </c>
      <c r="X29" s="334">
        <v>3000</v>
      </c>
      <c r="Y29" s="335">
        <f>IFERROR(X29/P29,"-")</f>
        <v>500</v>
      </c>
      <c r="Z29" s="335">
        <f>IFERROR(X29/V29,"-")</f>
        <v>3000</v>
      </c>
      <c r="AA29" s="329">
        <f>SUM(X29:X30)-SUM(J29:J30)</f>
        <v>-85000</v>
      </c>
      <c r="AB29" s="83">
        <f>SUM(X29:X30)/SUM(J29:J30)</f>
        <v>0.16666666666667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2</v>
      </c>
      <c r="BF29" s="111">
        <f>IF(P29=0,"",IF(BE29=0,"",(BE29/P29)))</f>
        <v>0.33333333333333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1</v>
      </c>
      <c r="BO29" s="118">
        <f>IF(P29=0,"",IF(BN29=0,"",(BN29/P29)))</f>
        <v>0.16666666666667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2</v>
      </c>
      <c r="BX29" s="125">
        <f>IF(P29=0,"",IF(BW29=0,"",(BW29/P29)))</f>
        <v>0.33333333333333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>
        <v>1</v>
      </c>
      <c r="CG29" s="132">
        <f>IF(P29=0,"",IF(CF29=0,"",(CF29/P29)))</f>
        <v>0.16666666666667</v>
      </c>
      <c r="CH29" s="133">
        <v>1</v>
      </c>
      <c r="CI29" s="134">
        <f>IFERROR(CH29/CF29,"-")</f>
        <v>1</v>
      </c>
      <c r="CJ29" s="135">
        <v>3000</v>
      </c>
      <c r="CK29" s="136">
        <f>IFERROR(CJ29/CF29,"-")</f>
        <v>3000</v>
      </c>
      <c r="CL29" s="137">
        <v>1</v>
      </c>
      <c r="CM29" s="137"/>
      <c r="CN29" s="137"/>
      <c r="CO29" s="138">
        <v>1</v>
      </c>
      <c r="CP29" s="139">
        <v>3000</v>
      </c>
      <c r="CQ29" s="139">
        <v>3000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6" t="s">
        <v>135</v>
      </c>
      <c r="C30" s="346"/>
      <c r="D30" s="346" t="s">
        <v>133</v>
      </c>
      <c r="E30" s="346" t="s">
        <v>118</v>
      </c>
      <c r="F30" s="346" t="s">
        <v>82</v>
      </c>
      <c r="G30" s="88"/>
      <c r="H30" s="88"/>
      <c r="I30" s="88"/>
      <c r="J30" s="329"/>
      <c r="K30" s="79">
        <v>32</v>
      </c>
      <c r="L30" s="79">
        <v>26</v>
      </c>
      <c r="M30" s="79">
        <v>22</v>
      </c>
      <c r="N30" s="89">
        <v>4</v>
      </c>
      <c r="O30" s="90">
        <v>0</v>
      </c>
      <c r="P30" s="91">
        <f>N30+O30</f>
        <v>4</v>
      </c>
      <c r="Q30" s="80">
        <f>IFERROR(P30/M30,"-")</f>
        <v>0.18181818181818</v>
      </c>
      <c r="R30" s="79">
        <v>1</v>
      </c>
      <c r="S30" s="79">
        <v>0</v>
      </c>
      <c r="T30" s="80">
        <f>IFERROR(R30/(P30),"-")</f>
        <v>0.25</v>
      </c>
      <c r="U30" s="335"/>
      <c r="V30" s="82">
        <v>1</v>
      </c>
      <c r="W30" s="80">
        <f>IF(P30=0,"-",V30/P30)</f>
        <v>0.25</v>
      </c>
      <c r="X30" s="334">
        <v>14000</v>
      </c>
      <c r="Y30" s="335">
        <f>IFERROR(X30/P30,"-")</f>
        <v>3500</v>
      </c>
      <c r="Z30" s="335">
        <f>IFERROR(X30/V30,"-")</f>
        <v>14000</v>
      </c>
      <c r="AA30" s="329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2</v>
      </c>
      <c r="BF30" s="111">
        <f>IF(P30=0,"",IF(BE30=0,"",(BE30/P30)))</f>
        <v>0.5</v>
      </c>
      <c r="BG30" s="110">
        <v>1</v>
      </c>
      <c r="BH30" s="112">
        <f>IFERROR(BG30/BE30,"-")</f>
        <v>0.5</v>
      </c>
      <c r="BI30" s="113">
        <v>14000</v>
      </c>
      <c r="BJ30" s="114">
        <f>IFERROR(BI30/BE30,"-")</f>
        <v>7000</v>
      </c>
      <c r="BK30" s="115"/>
      <c r="BL30" s="115"/>
      <c r="BM30" s="115">
        <v>1</v>
      </c>
      <c r="BN30" s="117">
        <v>1</v>
      </c>
      <c r="BO30" s="118">
        <f>IF(P30=0,"",IF(BN30=0,"",(BN30/P30)))</f>
        <v>0.25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>
        <v>1</v>
      </c>
      <c r="CG30" s="132">
        <f>IF(P30=0,"",IF(CF30=0,"",(CF30/P30)))</f>
        <v>0.25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1</v>
      </c>
      <c r="CP30" s="139">
        <v>14000</v>
      </c>
      <c r="CQ30" s="139">
        <v>14000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</v>
      </c>
      <c r="B31" s="346" t="s">
        <v>136</v>
      </c>
      <c r="C31" s="346"/>
      <c r="D31" s="346" t="s">
        <v>62</v>
      </c>
      <c r="E31" s="346" t="s">
        <v>127</v>
      </c>
      <c r="F31" s="346" t="s">
        <v>64</v>
      </c>
      <c r="G31" s="88" t="s">
        <v>114</v>
      </c>
      <c r="H31" s="88" t="s">
        <v>134</v>
      </c>
      <c r="I31" s="88" t="s">
        <v>123</v>
      </c>
      <c r="J31" s="329">
        <v>102000</v>
      </c>
      <c r="K31" s="79">
        <v>2</v>
      </c>
      <c r="L31" s="79">
        <v>0</v>
      </c>
      <c r="M31" s="79">
        <v>12</v>
      </c>
      <c r="N31" s="89">
        <v>0</v>
      </c>
      <c r="O31" s="90">
        <v>0</v>
      </c>
      <c r="P31" s="91">
        <f>N31+O31</f>
        <v>0</v>
      </c>
      <c r="Q31" s="80">
        <f>IFERROR(P31/M31,"-")</f>
        <v>0</v>
      </c>
      <c r="R31" s="79">
        <v>0</v>
      </c>
      <c r="S31" s="79">
        <v>0</v>
      </c>
      <c r="T31" s="80" t="str">
        <f>IFERROR(R31/(P31),"-")</f>
        <v>-</v>
      </c>
      <c r="U31" s="335" t="str">
        <f>IFERROR(J31/SUM(N31:O32),"-")</f>
        <v>-</v>
      </c>
      <c r="V31" s="82">
        <v>0</v>
      </c>
      <c r="W31" s="80" t="str">
        <f>IF(P31=0,"-",V31/P31)</f>
        <v>-</v>
      </c>
      <c r="X31" s="334">
        <v>0</v>
      </c>
      <c r="Y31" s="335" t="str">
        <f>IFERROR(X31/P31,"-")</f>
        <v>-</v>
      </c>
      <c r="Z31" s="335" t="str">
        <f>IFERROR(X31/V31,"-")</f>
        <v>-</v>
      </c>
      <c r="AA31" s="329">
        <f>SUM(X31:X32)-SUM(J31:J32)</f>
        <v>-102000</v>
      </c>
      <c r="AB31" s="83">
        <f>SUM(X31:X32)/SUM(J31:J32)</f>
        <v>0</v>
      </c>
      <c r="AC31" s="77"/>
      <c r="AD31" s="92"/>
      <c r="AE31" s="93" t="str">
        <f>IF(P31=0,"",IF(AD31=0,"",(AD31/P31)))</f>
        <v/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 t="str">
        <f>IF(P31=0,"",IF(AM31=0,"",(AM31/P31)))</f>
        <v/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 t="str">
        <f>IF(P31=0,"",IF(AV31=0,"",(AV31/P31)))</f>
        <v/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 t="str">
        <f>IF(P31=0,"",IF(BE31=0,"",(BE31/P31)))</f>
        <v/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 t="str">
        <f>IF(P31=0,"",IF(BN31=0,"",(BN31/P31)))</f>
        <v/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 t="str">
        <f>IF(P31=0,"",IF(BW31=0,"",(BW31/P31)))</f>
        <v/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 t="str">
        <f>IF(P31=0,"",IF(CF31=0,"",(CF31/P31)))</f>
        <v/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6" t="s">
        <v>137</v>
      </c>
      <c r="C32" s="346"/>
      <c r="D32" s="346" t="s">
        <v>62</v>
      </c>
      <c r="E32" s="346" t="s">
        <v>127</v>
      </c>
      <c r="F32" s="346" t="s">
        <v>82</v>
      </c>
      <c r="G32" s="88"/>
      <c r="H32" s="88"/>
      <c r="I32" s="88"/>
      <c r="J32" s="329"/>
      <c r="K32" s="79">
        <v>13</v>
      </c>
      <c r="L32" s="79">
        <v>11</v>
      </c>
      <c r="M32" s="79">
        <v>6</v>
      </c>
      <c r="N32" s="89">
        <v>0</v>
      </c>
      <c r="O32" s="90">
        <v>0</v>
      </c>
      <c r="P32" s="91">
        <f>N32+O32</f>
        <v>0</v>
      </c>
      <c r="Q32" s="80">
        <f>IFERROR(P32/M32,"-")</f>
        <v>0</v>
      </c>
      <c r="R32" s="79">
        <v>0</v>
      </c>
      <c r="S32" s="79">
        <v>0</v>
      </c>
      <c r="T32" s="80" t="str">
        <f>IFERROR(R32/(P32),"-")</f>
        <v>-</v>
      </c>
      <c r="U32" s="335"/>
      <c r="V32" s="82">
        <v>0</v>
      </c>
      <c r="W32" s="80" t="str">
        <f>IF(P32=0,"-",V32/P32)</f>
        <v>-</v>
      </c>
      <c r="X32" s="334">
        <v>0</v>
      </c>
      <c r="Y32" s="335" t="str">
        <f>IFERROR(X32/P32,"-")</f>
        <v>-</v>
      </c>
      <c r="Z32" s="335" t="str">
        <f>IFERROR(X32/V32,"-")</f>
        <v>-</v>
      </c>
      <c r="AA32" s="329"/>
      <c r="AB32" s="83"/>
      <c r="AC32" s="77"/>
      <c r="AD32" s="92"/>
      <c r="AE32" s="93" t="str">
        <f>IF(P32=0,"",IF(AD32=0,"",(AD32/P32)))</f>
        <v/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 t="str">
        <f>IF(P32=0,"",IF(AM32=0,"",(AM32/P32)))</f>
        <v/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 t="str">
        <f>IF(P32=0,"",IF(AV32=0,"",(AV32/P32)))</f>
        <v/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 t="str">
        <f>IF(P32=0,"",IF(BE32=0,"",(BE32/P32)))</f>
        <v/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 t="str">
        <f>IF(P32=0,"",IF(BN32=0,"",(BN32/P32)))</f>
        <v/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 t="str">
        <f>IF(P32=0,"",IF(BW32=0,"",(BW32/P32)))</f>
        <v/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 t="str">
        <f>IF(P32=0,"",IF(CF32=0,"",(CF32/P32)))</f>
        <v/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0.29166666666667</v>
      </c>
      <c r="B33" s="346" t="s">
        <v>138</v>
      </c>
      <c r="C33" s="346"/>
      <c r="D33" s="346" t="s">
        <v>139</v>
      </c>
      <c r="E33" s="346" t="s">
        <v>140</v>
      </c>
      <c r="F33" s="346" t="s">
        <v>64</v>
      </c>
      <c r="G33" s="88" t="s">
        <v>128</v>
      </c>
      <c r="H33" s="88" t="s">
        <v>141</v>
      </c>
      <c r="I33" s="347" t="s">
        <v>67</v>
      </c>
      <c r="J33" s="329">
        <v>120000</v>
      </c>
      <c r="K33" s="79">
        <v>4</v>
      </c>
      <c r="L33" s="79">
        <v>0</v>
      </c>
      <c r="M33" s="79">
        <v>24</v>
      </c>
      <c r="N33" s="89">
        <v>2</v>
      </c>
      <c r="O33" s="90">
        <v>0</v>
      </c>
      <c r="P33" s="91">
        <f>N33+O33</f>
        <v>2</v>
      </c>
      <c r="Q33" s="80">
        <f>IFERROR(P33/M33,"-")</f>
        <v>0.083333333333333</v>
      </c>
      <c r="R33" s="79">
        <v>0</v>
      </c>
      <c r="S33" s="79">
        <v>0</v>
      </c>
      <c r="T33" s="80">
        <f>IFERROR(R33/(P33),"-")</f>
        <v>0</v>
      </c>
      <c r="U33" s="335">
        <f>IFERROR(J33/SUM(N33:O37),"-")</f>
        <v>13333.333333333</v>
      </c>
      <c r="V33" s="82">
        <v>0</v>
      </c>
      <c r="W33" s="80">
        <f>IF(P33=0,"-",V33/P33)</f>
        <v>0</v>
      </c>
      <c r="X33" s="334">
        <v>0</v>
      </c>
      <c r="Y33" s="335">
        <f>IFERROR(X33/P33,"-")</f>
        <v>0</v>
      </c>
      <c r="Z33" s="335" t="str">
        <f>IFERROR(X33/V33,"-")</f>
        <v>-</v>
      </c>
      <c r="AA33" s="329">
        <f>SUM(X33:X37)-SUM(J33:J37)</f>
        <v>-85000</v>
      </c>
      <c r="AB33" s="83">
        <f>SUM(X33:X37)/SUM(J33:J37)</f>
        <v>0.29166666666667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1</v>
      </c>
      <c r="AW33" s="105">
        <f>IF(P33=0,"",IF(AV33=0,"",(AV33/P33)))</f>
        <v>0.5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0.5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6" t="s">
        <v>142</v>
      </c>
      <c r="C34" s="346"/>
      <c r="D34" s="346" t="s">
        <v>143</v>
      </c>
      <c r="E34" s="346" t="s">
        <v>144</v>
      </c>
      <c r="F34" s="346" t="s">
        <v>64</v>
      </c>
      <c r="G34" s="88" t="s">
        <v>128</v>
      </c>
      <c r="H34" s="88" t="s">
        <v>141</v>
      </c>
      <c r="I34" s="348" t="s">
        <v>71</v>
      </c>
      <c r="J34" s="329"/>
      <c r="K34" s="79">
        <v>8</v>
      </c>
      <c r="L34" s="79">
        <v>0</v>
      </c>
      <c r="M34" s="79">
        <v>33</v>
      </c>
      <c r="N34" s="89">
        <v>1</v>
      </c>
      <c r="O34" s="90">
        <v>0</v>
      </c>
      <c r="P34" s="91">
        <f>N34+O34</f>
        <v>1</v>
      </c>
      <c r="Q34" s="80">
        <f>IFERROR(P34/M34,"-")</f>
        <v>0.03030303030303</v>
      </c>
      <c r="R34" s="79">
        <v>0</v>
      </c>
      <c r="S34" s="79">
        <v>1</v>
      </c>
      <c r="T34" s="80">
        <f>IFERROR(R34/(P34),"-")</f>
        <v>0</v>
      </c>
      <c r="U34" s="335"/>
      <c r="V34" s="82">
        <v>1</v>
      </c>
      <c r="W34" s="80">
        <f>IF(P34=0,"-",V34/P34)</f>
        <v>1</v>
      </c>
      <c r="X34" s="334">
        <v>9000</v>
      </c>
      <c r="Y34" s="335">
        <f>IFERROR(X34/P34,"-")</f>
        <v>9000</v>
      </c>
      <c r="Z34" s="335">
        <f>IFERROR(X34/V34,"-")</f>
        <v>9000</v>
      </c>
      <c r="AA34" s="329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>
        <v>1</v>
      </c>
      <c r="BX34" s="125">
        <f>IF(P34=0,"",IF(BW34=0,"",(BW34/P34)))</f>
        <v>1</v>
      </c>
      <c r="BY34" s="126">
        <v>1</v>
      </c>
      <c r="BZ34" s="127">
        <f>IFERROR(BY34/BW34,"-")</f>
        <v>1</v>
      </c>
      <c r="CA34" s="128">
        <v>9000</v>
      </c>
      <c r="CB34" s="129">
        <f>IFERROR(CA34/BW34,"-")</f>
        <v>9000</v>
      </c>
      <c r="CC34" s="130"/>
      <c r="CD34" s="130"/>
      <c r="CE34" s="130">
        <v>1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9000</v>
      </c>
      <c r="CQ34" s="139">
        <v>9000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6" t="s">
        <v>145</v>
      </c>
      <c r="C35" s="346"/>
      <c r="D35" s="346" t="s">
        <v>146</v>
      </c>
      <c r="E35" s="346" t="s">
        <v>147</v>
      </c>
      <c r="F35" s="346" t="s">
        <v>64</v>
      </c>
      <c r="G35" s="88" t="s">
        <v>128</v>
      </c>
      <c r="H35" s="88" t="s">
        <v>141</v>
      </c>
      <c r="I35" s="347" t="s">
        <v>75</v>
      </c>
      <c r="J35" s="329"/>
      <c r="K35" s="79">
        <v>8</v>
      </c>
      <c r="L35" s="79">
        <v>0</v>
      </c>
      <c r="M35" s="79">
        <v>32</v>
      </c>
      <c r="N35" s="89">
        <v>3</v>
      </c>
      <c r="O35" s="90">
        <v>0</v>
      </c>
      <c r="P35" s="91">
        <f>N35+O35</f>
        <v>3</v>
      </c>
      <c r="Q35" s="80">
        <f>IFERROR(P35/M35,"-")</f>
        <v>0.09375</v>
      </c>
      <c r="R35" s="79">
        <v>0</v>
      </c>
      <c r="S35" s="79">
        <v>1</v>
      </c>
      <c r="T35" s="80">
        <f>IFERROR(R35/(P35),"-")</f>
        <v>0</v>
      </c>
      <c r="U35" s="335"/>
      <c r="V35" s="82">
        <v>1</v>
      </c>
      <c r="W35" s="80">
        <f>IF(P35=0,"-",V35/P35)</f>
        <v>0.33333333333333</v>
      </c>
      <c r="X35" s="334">
        <v>26000</v>
      </c>
      <c r="Y35" s="335">
        <f>IFERROR(X35/P35,"-")</f>
        <v>8666.6666666667</v>
      </c>
      <c r="Z35" s="335">
        <f>IFERROR(X35/V35,"-")</f>
        <v>26000</v>
      </c>
      <c r="AA35" s="329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>
        <v>1</v>
      </c>
      <c r="AN35" s="99">
        <f>IF(P35=0,"",IF(AM35=0,"",(AM35/P35)))</f>
        <v>0.33333333333333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0.33333333333333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1</v>
      </c>
      <c r="BO35" s="118">
        <f>IF(P35=0,"",IF(BN35=0,"",(BN35/P35)))</f>
        <v>0.33333333333333</v>
      </c>
      <c r="BP35" s="119">
        <v>1</v>
      </c>
      <c r="BQ35" s="120">
        <f>IFERROR(BP35/BN35,"-")</f>
        <v>1</v>
      </c>
      <c r="BR35" s="121">
        <v>26000</v>
      </c>
      <c r="BS35" s="122">
        <f>IFERROR(BR35/BN35,"-")</f>
        <v>26000</v>
      </c>
      <c r="BT35" s="123"/>
      <c r="BU35" s="123"/>
      <c r="BV35" s="123">
        <v>1</v>
      </c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26000</v>
      </c>
      <c r="CQ35" s="139">
        <v>26000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6" t="s">
        <v>148</v>
      </c>
      <c r="C36" s="346"/>
      <c r="D36" s="346" t="s">
        <v>149</v>
      </c>
      <c r="E36" s="346" t="s">
        <v>150</v>
      </c>
      <c r="F36" s="346" t="s">
        <v>64</v>
      </c>
      <c r="G36" s="88" t="s">
        <v>128</v>
      </c>
      <c r="H36" s="88" t="s">
        <v>141</v>
      </c>
      <c r="I36" s="348" t="s">
        <v>79</v>
      </c>
      <c r="J36" s="329"/>
      <c r="K36" s="79">
        <v>0</v>
      </c>
      <c r="L36" s="79">
        <v>0</v>
      </c>
      <c r="M36" s="79">
        <v>27</v>
      </c>
      <c r="N36" s="89">
        <v>0</v>
      </c>
      <c r="O36" s="90">
        <v>0</v>
      </c>
      <c r="P36" s="91">
        <f>N36+O36</f>
        <v>0</v>
      </c>
      <c r="Q36" s="80">
        <f>IFERROR(P36/M36,"-")</f>
        <v>0</v>
      </c>
      <c r="R36" s="79">
        <v>0</v>
      </c>
      <c r="S36" s="79">
        <v>0</v>
      </c>
      <c r="T36" s="80" t="str">
        <f>IFERROR(R36/(P36),"-")</f>
        <v>-</v>
      </c>
      <c r="U36" s="335"/>
      <c r="V36" s="82">
        <v>0</v>
      </c>
      <c r="W36" s="80" t="str">
        <f>IF(P36=0,"-",V36/P36)</f>
        <v>-</v>
      </c>
      <c r="X36" s="334">
        <v>0</v>
      </c>
      <c r="Y36" s="335" t="str">
        <f>IFERROR(X36/P36,"-")</f>
        <v>-</v>
      </c>
      <c r="Z36" s="335" t="str">
        <f>IFERROR(X36/V36,"-")</f>
        <v>-</v>
      </c>
      <c r="AA36" s="329"/>
      <c r="AB36" s="83"/>
      <c r="AC36" s="77"/>
      <c r="AD36" s="92"/>
      <c r="AE36" s="93" t="str">
        <f>IF(P36=0,"",IF(AD36=0,"",(AD36/P36)))</f>
        <v/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 t="str">
        <f>IF(P36=0,"",IF(AM36=0,"",(AM36/P36)))</f>
        <v/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 t="str">
        <f>IF(P36=0,"",IF(AV36=0,"",(AV36/P36)))</f>
        <v/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 t="str">
        <f>IF(P36=0,"",IF(BE36=0,"",(BE36/P36)))</f>
        <v/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 t="str">
        <f>IF(P36=0,"",IF(BN36=0,"",(BN36/P36)))</f>
        <v/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 t="str">
        <f>IF(P36=0,"",IF(BW36=0,"",(BW36/P36)))</f>
        <v/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 t="str">
        <f>IF(P36=0,"",IF(CF36=0,"",(CF36/P36)))</f>
        <v/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6" t="s">
        <v>151</v>
      </c>
      <c r="C37" s="346"/>
      <c r="D37" s="346" t="s">
        <v>81</v>
      </c>
      <c r="E37" s="346" t="s">
        <v>81</v>
      </c>
      <c r="F37" s="346" t="s">
        <v>82</v>
      </c>
      <c r="G37" s="88" t="s">
        <v>152</v>
      </c>
      <c r="H37" s="88"/>
      <c r="I37" s="88"/>
      <c r="J37" s="329"/>
      <c r="K37" s="79">
        <v>73</v>
      </c>
      <c r="L37" s="79">
        <v>38</v>
      </c>
      <c r="M37" s="79">
        <v>11</v>
      </c>
      <c r="N37" s="89">
        <v>3</v>
      </c>
      <c r="O37" s="90">
        <v>0</v>
      </c>
      <c r="P37" s="91">
        <f>N37+O37</f>
        <v>3</v>
      </c>
      <c r="Q37" s="80">
        <f>IFERROR(P37/M37,"-")</f>
        <v>0.27272727272727</v>
      </c>
      <c r="R37" s="79">
        <v>0</v>
      </c>
      <c r="S37" s="79">
        <v>0</v>
      </c>
      <c r="T37" s="80">
        <f>IFERROR(R37/(P37),"-")</f>
        <v>0</v>
      </c>
      <c r="U37" s="335"/>
      <c r="V37" s="82">
        <v>0</v>
      </c>
      <c r="W37" s="80">
        <f>IF(P37=0,"-",V37/P37)</f>
        <v>0</v>
      </c>
      <c r="X37" s="334">
        <v>0</v>
      </c>
      <c r="Y37" s="335">
        <f>IFERROR(X37/P37,"-")</f>
        <v>0</v>
      </c>
      <c r="Z37" s="335" t="str">
        <f>IFERROR(X37/V37,"-")</f>
        <v>-</v>
      </c>
      <c r="AA37" s="329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3</v>
      </c>
      <c r="BO37" s="118">
        <f>IF(P37=0,"",IF(BN37=0,"",(BN37/P37)))</f>
        <v>1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30"/>
      <c r="B38" s="85"/>
      <c r="C38" s="86"/>
      <c r="D38" s="86"/>
      <c r="E38" s="86"/>
      <c r="F38" s="87"/>
      <c r="G38" s="88"/>
      <c r="H38" s="88"/>
      <c r="I38" s="88"/>
      <c r="J38" s="330"/>
      <c r="K38" s="34"/>
      <c r="L38" s="34"/>
      <c r="M38" s="31"/>
      <c r="N38" s="23"/>
      <c r="O38" s="23"/>
      <c r="P38" s="23"/>
      <c r="Q38" s="32"/>
      <c r="R38" s="32"/>
      <c r="S38" s="23"/>
      <c r="T38" s="32"/>
      <c r="U38" s="336"/>
      <c r="V38" s="25"/>
      <c r="W38" s="25"/>
      <c r="X38" s="336"/>
      <c r="Y38" s="336"/>
      <c r="Z38" s="336"/>
      <c r="AA38" s="336"/>
      <c r="AB38" s="33"/>
      <c r="AC38" s="57"/>
      <c r="AD38" s="61"/>
      <c r="AE38" s="62"/>
      <c r="AF38" s="61"/>
      <c r="AG38" s="65"/>
      <c r="AH38" s="66"/>
      <c r="AI38" s="67"/>
      <c r="AJ38" s="68"/>
      <c r="AK38" s="68"/>
      <c r="AL38" s="68"/>
      <c r="AM38" s="61"/>
      <c r="AN38" s="62"/>
      <c r="AO38" s="61"/>
      <c r="AP38" s="65"/>
      <c r="AQ38" s="66"/>
      <c r="AR38" s="67"/>
      <c r="AS38" s="68"/>
      <c r="AT38" s="68"/>
      <c r="AU38" s="68"/>
      <c r="AV38" s="61"/>
      <c r="AW38" s="62"/>
      <c r="AX38" s="61"/>
      <c r="AY38" s="65"/>
      <c r="AZ38" s="66"/>
      <c r="BA38" s="67"/>
      <c r="BB38" s="68"/>
      <c r="BC38" s="68"/>
      <c r="BD38" s="68"/>
      <c r="BE38" s="61"/>
      <c r="BF38" s="62"/>
      <c r="BG38" s="61"/>
      <c r="BH38" s="65"/>
      <c r="BI38" s="66"/>
      <c r="BJ38" s="67"/>
      <c r="BK38" s="68"/>
      <c r="BL38" s="68"/>
      <c r="BM38" s="68"/>
      <c r="BN38" s="63"/>
      <c r="BO38" s="64"/>
      <c r="BP38" s="61"/>
      <c r="BQ38" s="65"/>
      <c r="BR38" s="66"/>
      <c r="BS38" s="67"/>
      <c r="BT38" s="68"/>
      <c r="BU38" s="68"/>
      <c r="BV38" s="68"/>
      <c r="BW38" s="63"/>
      <c r="BX38" s="64"/>
      <c r="BY38" s="61"/>
      <c r="BZ38" s="65"/>
      <c r="CA38" s="66"/>
      <c r="CB38" s="67"/>
      <c r="CC38" s="68"/>
      <c r="CD38" s="68"/>
      <c r="CE38" s="68"/>
      <c r="CF38" s="63"/>
      <c r="CG38" s="64"/>
      <c r="CH38" s="61"/>
      <c r="CI38" s="65"/>
      <c r="CJ38" s="66"/>
      <c r="CK38" s="67"/>
      <c r="CL38" s="68"/>
      <c r="CM38" s="68"/>
      <c r="CN38" s="68"/>
      <c r="CO38" s="69"/>
      <c r="CP38" s="66"/>
      <c r="CQ38" s="66"/>
      <c r="CR38" s="66"/>
      <c r="CS38" s="70"/>
    </row>
    <row r="39" spans="1:98">
      <c r="A39" s="30"/>
      <c r="B39" s="37"/>
      <c r="C39" s="21"/>
      <c r="D39" s="21"/>
      <c r="E39" s="21"/>
      <c r="F39" s="22"/>
      <c r="G39" s="36"/>
      <c r="H39" s="36"/>
      <c r="I39" s="73"/>
      <c r="J39" s="331"/>
      <c r="K39" s="34"/>
      <c r="L39" s="34"/>
      <c r="M39" s="31"/>
      <c r="N39" s="23"/>
      <c r="O39" s="23"/>
      <c r="P39" s="23"/>
      <c r="Q39" s="32"/>
      <c r="R39" s="32"/>
      <c r="S39" s="23"/>
      <c r="T39" s="32"/>
      <c r="U39" s="336"/>
      <c r="V39" s="25"/>
      <c r="W39" s="25"/>
      <c r="X39" s="336"/>
      <c r="Y39" s="336"/>
      <c r="Z39" s="336"/>
      <c r="AA39" s="336"/>
      <c r="AB39" s="33"/>
      <c r="AC39" s="59"/>
      <c r="AD39" s="61"/>
      <c r="AE39" s="62"/>
      <c r="AF39" s="61"/>
      <c r="AG39" s="65"/>
      <c r="AH39" s="66"/>
      <c r="AI39" s="67"/>
      <c r="AJ39" s="68"/>
      <c r="AK39" s="68"/>
      <c r="AL39" s="68"/>
      <c r="AM39" s="61"/>
      <c r="AN39" s="62"/>
      <c r="AO39" s="61"/>
      <c r="AP39" s="65"/>
      <c r="AQ39" s="66"/>
      <c r="AR39" s="67"/>
      <c r="AS39" s="68"/>
      <c r="AT39" s="68"/>
      <c r="AU39" s="68"/>
      <c r="AV39" s="61"/>
      <c r="AW39" s="62"/>
      <c r="AX39" s="61"/>
      <c r="AY39" s="65"/>
      <c r="AZ39" s="66"/>
      <c r="BA39" s="67"/>
      <c r="BB39" s="68"/>
      <c r="BC39" s="68"/>
      <c r="BD39" s="68"/>
      <c r="BE39" s="61"/>
      <c r="BF39" s="62"/>
      <c r="BG39" s="61"/>
      <c r="BH39" s="65"/>
      <c r="BI39" s="66"/>
      <c r="BJ39" s="67"/>
      <c r="BK39" s="68"/>
      <c r="BL39" s="68"/>
      <c r="BM39" s="68"/>
      <c r="BN39" s="63"/>
      <c r="BO39" s="64"/>
      <c r="BP39" s="61"/>
      <c r="BQ39" s="65"/>
      <c r="BR39" s="66"/>
      <c r="BS39" s="67"/>
      <c r="BT39" s="68"/>
      <c r="BU39" s="68"/>
      <c r="BV39" s="68"/>
      <c r="BW39" s="63"/>
      <c r="BX39" s="64"/>
      <c r="BY39" s="61"/>
      <c r="BZ39" s="65"/>
      <c r="CA39" s="66"/>
      <c r="CB39" s="67"/>
      <c r="CC39" s="68"/>
      <c r="CD39" s="68"/>
      <c r="CE39" s="68"/>
      <c r="CF39" s="63"/>
      <c r="CG39" s="64"/>
      <c r="CH39" s="61"/>
      <c r="CI39" s="65"/>
      <c r="CJ39" s="66"/>
      <c r="CK39" s="67"/>
      <c r="CL39" s="68"/>
      <c r="CM39" s="68"/>
      <c r="CN39" s="68"/>
      <c r="CO39" s="69"/>
      <c r="CP39" s="66"/>
      <c r="CQ39" s="66"/>
      <c r="CR39" s="66"/>
      <c r="CS39" s="70"/>
    </row>
    <row r="40" spans="1:98">
      <c r="A40" s="19">
        <f>AB40</f>
        <v>0.9302906448683</v>
      </c>
      <c r="B40" s="39"/>
      <c r="C40" s="39"/>
      <c r="D40" s="39"/>
      <c r="E40" s="39"/>
      <c r="F40" s="39"/>
      <c r="G40" s="40" t="s">
        <v>153</v>
      </c>
      <c r="H40" s="40"/>
      <c r="I40" s="40"/>
      <c r="J40" s="332">
        <f>SUM(J6:J39)</f>
        <v>2202000</v>
      </c>
      <c r="K40" s="41">
        <f>SUM(K6:K39)</f>
        <v>1086</v>
      </c>
      <c r="L40" s="41">
        <f>SUM(L6:L39)</f>
        <v>438</v>
      </c>
      <c r="M40" s="41">
        <f>SUM(M6:M39)</f>
        <v>1537</v>
      </c>
      <c r="N40" s="41">
        <f>SUM(N6:N39)</f>
        <v>173</v>
      </c>
      <c r="O40" s="41">
        <f>SUM(O6:O39)</f>
        <v>0</v>
      </c>
      <c r="P40" s="41">
        <f>SUM(P6:P39)</f>
        <v>173</v>
      </c>
      <c r="Q40" s="42">
        <f>IFERROR(P40/M40,"-")</f>
        <v>0.11255692908263</v>
      </c>
      <c r="R40" s="76">
        <f>SUM(R6:R39)</f>
        <v>20</v>
      </c>
      <c r="S40" s="76">
        <f>SUM(S6:S39)</f>
        <v>49</v>
      </c>
      <c r="T40" s="42">
        <f>IFERROR(R40/P40,"-")</f>
        <v>0.11560693641618</v>
      </c>
      <c r="U40" s="337">
        <f>IFERROR(J40/P40,"-")</f>
        <v>12728.323699422</v>
      </c>
      <c r="V40" s="44">
        <f>SUM(V6:V39)</f>
        <v>36</v>
      </c>
      <c r="W40" s="42">
        <f>IFERROR(V40/P40,"-")</f>
        <v>0.20809248554913</v>
      </c>
      <c r="X40" s="332">
        <f>SUM(X6:X39)</f>
        <v>2048500</v>
      </c>
      <c r="Y40" s="332">
        <f>IFERROR(X40/P40,"-")</f>
        <v>11841.040462428</v>
      </c>
      <c r="Z40" s="332">
        <f>IFERROR(X40/V40,"-")</f>
        <v>56902.777777778</v>
      </c>
      <c r="AA40" s="332">
        <f>X40-J40</f>
        <v>-153500</v>
      </c>
      <c r="AB40" s="45">
        <f>X40/J40</f>
        <v>0.9302906448683</v>
      </c>
      <c r="AC40" s="58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8"/>
    <mergeCell ref="J11:J18"/>
    <mergeCell ref="U11:U18"/>
    <mergeCell ref="AA11:AA18"/>
    <mergeCell ref="AB11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7"/>
    <mergeCell ref="J33:J37"/>
    <mergeCell ref="U33:U37"/>
    <mergeCell ref="AA33:AA37"/>
    <mergeCell ref="AB33:AB3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25</v>
      </c>
      <c r="B2" s="145" t="s">
        <v>26</v>
      </c>
      <c r="E2" s="147"/>
      <c r="F2" s="147"/>
      <c r="G2" s="147"/>
      <c r="H2" s="147"/>
      <c r="I2" s="147"/>
      <c r="J2" s="148"/>
      <c r="K2" s="148"/>
      <c r="L2" s="148" t="s">
        <v>27</v>
      </c>
      <c r="M2" s="148"/>
      <c r="N2" s="148"/>
      <c r="O2" s="148" t="s">
        <v>28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29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30</v>
      </c>
      <c r="CK2" s="306" t="s">
        <v>31</v>
      </c>
      <c r="CL2" s="309" t="s">
        <v>32</v>
      </c>
      <c r="CM2" s="310"/>
      <c r="CN2" s="311"/>
    </row>
    <row r="3" spans="1:94" customHeight="1" ht="14.25">
      <c r="A3" s="145" t="s">
        <v>154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34</v>
      </c>
      <c r="Z3" s="318"/>
      <c r="AA3" s="318"/>
      <c r="AB3" s="318"/>
      <c r="AC3" s="318"/>
      <c r="AD3" s="318"/>
      <c r="AE3" s="318"/>
      <c r="AF3" s="318"/>
      <c r="AG3" s="318"/>
      <c r="AH3" s="319" t="s">
        <v>35</v>
      </c>
      <c r="AI3" s="320"/>
      <c r="AJ3" s="320"/>
      <c r="AK3" s="320"/>
      <c r="AL3" s="320"/>
      <c r="AM3" s="320"/>
      <c r="AN3" s="320"/>
      <c r="AO3" s="320"/>
      <c r="AP3" s="321"/>
      <c r="AQ3" s="322" t="s">
        <v>36</v>
      </c>
      <c r="AR3" s="323"/>
      <c r="AS3" s="323"/>
      <c r="AT3" s="323"/>
      <c r="AU3" s="323"/>
      <c r="AV3" s="323"/>
      <c r="AW3" s="323"/>
      <c r="AX3" s="323"/>
      <c r="AY3" s="324"/>
      <c r="AZ3" s="325" t="s">
        <v>37</v>
      </c>
      <c r="BA3" s="326"/>
      <c r="BB3" s="326"/>
      <c r="BC3" s="326"/>
      <c r="BD3" s="326"/>
      <c r="BE3" s="326"/>
      <c r="BF3" s="326"/>
      <c r="BG3" s="326"/>
      <c r="BH3" s="327"/>
      <c r="BI3" s="312" t="s">
        <v>38</v>
      </c>
      <c r="BJ3" s="313"/>
      <c r="BK3" s="313"/>
      <c r="BL3" s="313"/>
      <c r="BM3" s="313"/>
      <c r="BN3" s="313"/>
      <c r="BO3" s="313"/>
      <c r="BP3" s="313"/>
      <c r="BQ3" s="314"/>
      <c r="BR3" s="293" t="s">
        <v>39</v>
      </c>
      <c r="BS3" s="294"/>
      <c r="BT3" s="294"/>
      <c r="BU3" s="294"/>
      <c r="BV3" s="294"/>
      <c r="BW3" s="294"/>
      <c r="BX3" s="294"/>
      <c r="BY3" s="294"/>
      <c r="BZ3" s="295"/>
      <c r="CA3" s="296" t="s">
        <v>40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41</v>
      </c>
      <c r="CM3" s="300"/>
      <c r="CN3" s="301" t="s">
        <v>42</v>
      </c>
    </row>
    <row r="4" spans="1:94">
      <c r="A4" s="151"/>
      <c r="B4" s="152" t="s">
        <v>43</v>
      </c>
      <c r="C4" s="152" t="s">
        <v>155</v>
      </c>
      <c r="D4" s="153" t="s">
        <v>47</v>
      </c>
      <c r="E4" s="152" t="s">
        <v>48</v>
      </c>
      <c r="F4" s="154" t="s">
        <v>50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51</v>
      </c>
      <c r="Z4" s="158" t="s">
        <v>52</v>
      </c>
      <c r="AA4" s="158" t="s">
        <v>53</v>
      </c>
      <c r="AB4" s="158" t="s">
        <v>17</v>
      </c>
      <c r="AC4" s="158" t="s">
        <v>54</v>
      </c>
      <c r="AD4" s="158" t="s">
        <v>55</v>
      </c>
      <c r="AE4" s="158" t="s">
        <v>56</v>
      </c>
      <c r="AF4" s="158" t="s">
        <v>57</v>
      </c>
      <c r="AG4" s="158" t="s">
        <v>58</v>
      </c>
      <c r="AH4" s="159" t="s">
        <v>51</v>
      </c>
      <c r="AI4" s="159" t="s">
        <v>52</v>
      </c>
      <c r="AJ4" s="159" t="s">
        <v>53</v>
      </c>
      <c r="AK4" s="159" t="s">
        <v>17</v>
      </c>
      <c r="AL4" s="159" t="s">
        <v>54</v>
      </c>
      <c r="AM4" s="159" t="s">
        <v>55</v>
      </c>
      <c r="AN4" s="159" t="s">
        <v>56</v>
      </c>
      <c r="AO4" s="159" t="s">
        <v>57</v>
      </c>
      <c r="AP4" s="159" t="s">
        <v>58</v>
      </c>
      <c r="AQ4" s="160" t="s">
        <v>51</v>
      </c>
      <c r="AR4" s="160" t="s">
        <v>52</v>
      </c>
      <c r="AS4" s="160" t="s">
        <v>53</v>
      </c>
      <c r="AT4" s="160" t="s">
        <v>17</v>
      </c>
      <c r="AU4" s="160" t="s">
        <v>54</v>
      </c>
      <c r="AV4" s="160" t="s">
        <v>55</v>
      </c>
      <c r="AW4" s="160" t="s">
        <v>56</v>
      </c>
      <c r="AX4" s="160" t="s">
        <v>57</v>
      </c>
      <c r="AY4" s="160" t="s">
        <v>58</v>
      </c>
      <c r="AZ4" s="161" t="s">
        <v>51</v>
      </c>
      <c r="BA4" s="161" t="s">
        <v>52</v>
      </c>
      <c r="BB4" s="161" t="s">
        <v>53</v>
      </c>
      <c r="BC4" s="161" t="s">
        <v>17</v>
      </c>
      <c r="BD4" s="161" t="s">
        <v>54</v>
      </c>
      <c r="BE4" s="161" t="s">
        <v>55</v>
      </c>
      <c r="BF4" s="161" t="s">
        <v>56</v>
      </c>
      <c r="BG4" s="161" t="s">
        <v>57</v>
      </c>
      <c r="BH4" s="161" t="s">
        <v>58</v>
      </c>
      <c r="BI4" s="162" t="s">
        <v>51</v>
      </c>
      <c r="BJ4" s="162" t="s">
        <v>52</v>
      </c>
      <c r="BK4" s="162" t="s">
        <v>53</v>
      </c>
      <c r="BL4" s="162" t="s">
        <v>17</v>
      </c>
      <c r="BM4" s="162" t="s">
        <v>54</v>
      </c>
      <c r="BN4" s="162" t="s">
        <v>55</v>
      </c>
      <c r="BO4" s="162" t="s">
        <v>56</v>
      </c>
      <c r="BP4" s="162" t="s">
        <v>57</v>
      </c>
      <c r="BQ4" s="162" t="s">
        <v>58</v>
      </c>
      <c r="BR4" s="163" t="s">
        <v>51</v>
      </c>
      <c r="BS4" s="163" t="s">
        <v>52</v>
      </c>
      <c r="BT4" s="163" t="s">
        <v>53</v>
      </c>
      <c r="BU4" s="163" t="s">
        <v>17</v>
      </c>
      <c r="BV4" s="163" t="s">
        <v>54</v>
      </c>
      <c r="BW4" s="163" t="s">
        <v>55</v>
      </c>
      <c r="BX4" s="163" t="s">
        <v>56</v>
      </c>
      <c r="BY4" s="163" t="s">
        <v>57</v>
      </c>
      <c r="BZ4" s="163" t="s">
        <v>58</v>
      </c>
      <c r="CA4" s="164" t="s">
        <v>51</v>
      </c>
      <c r="CB4" s="164" t="s">
        <v>52</v>
      </c>
      <c r="CC4" s="164" t="s">
        <v>53</v>
      </c>
      <c r="CD4" s="164" t="s">
        <v>17</v>
      </c>
      <c r="CE4" s="164" t="s">
        <v>54</v>
      </c>
      <c r="CF4" s="164" t="s">
        <v>55</v>
      </c>
      <c r="CG4" s="164" t="s">
        <v>56</v>
      </c>
      <c r="CH4" s="164" t="s">
        <v>57</v>
      </c>
      <c r="CI4" s="164" t="s">
        <v>58</v>
      </c>
      <c r="CJ4" s="305"/>
      <c r="CK4" s="308"/>
      <c r="CL4" s="165" t="s">
        <v>59</v>
      </c>
      <c r="CM4" s="165" t="s">
        <v>60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2.2432191053078</v>
      </c>
      <c r="B6" s="346" t="s">
        <v>156</v>
      </c>
      <c r="C6" s="346"/>
      <c r="D6" s="346"/>
      <c r="E6" s="175" t="s">
        <v>157</v>
      </c>
      <c r="F6" s="175" t="s">
        <v>158</v>
      </c>
      <c r="G6" s="339">
        <v>5879497</v>
      </c>
      <c r="H6" s="176">
        <v>4666</v>
      </c>
      <c r="I6" s="176">
        <v>0</v>
      </c>
      <c r="J6" s="176">
        <v>262730</v>
      </c>
      <c r="K6" s="177">
        <v>1997</v>
      </c>
      <c r="L6" s="178">
        <f>IFERROR(K6/J6,"-")</f>
        <v>0.0076009591595935</v>
      </c>
      <c r="M6" s="176">
        <v>81</v>
      </c>
      <c r="N6" s="176">
        <v>675</v>
      </c>
      <c r="O6" s="178">
        <f>IFERROR(M6/(K6),"-")</f>
        <v>0.040560841261893</v>
      </c>
      <c r="P6" s="179">
        <f>IFERROR(G6/SUM(K6:K6),"-")</f>
        <v>2944.1647471207</v>
      </c>
      <c r="Q6" s="180">
        <v>224</v>
      </c>
      <c r="R6" s="178">
        <f>IF(K6=0,"-",Q6/K6)</f>
        <v>0.11216825237857</v>
      </c>
      <c r="S6" s="344">
        <v>13189000</v>
      </c>
      <c r="T6" s="345">
        <f>IFERROR(S6/K6,"-")</f>
        <v>6604.4066099149</v>
      </c>
      <c r="U6" s="345">
        <f>IFERROR(S6/Q6,"-")</f>
        <v>58879.464285714</v>
      </c>
      <c r="V6" s="339">
        <f>SUM(S6:S6)-SUM(G6:G6)</f>
        <v>7309503</v>
      </c>
      <c r="W6" s="182">
        <f>SUM(S6:S6)/SUM(G6:G6)</f>
        <v>2.2432191053078</v>
      </c>
      <c r="Y6" s="183">
        <v>51</v>
      </c>
      <c r="Z6" s="184">
        <f>IF(K6=0,"",IF(Y6=0,"",(Y6/K6)))</f>
        <v>0.025538307461192</v>
      </c>
      <c r="AA6" s="183">
        <v>1</v>
      </c>
      <c r="AB6" s="185">
        <f>IFERROR(AA6/Y6,"-")</f>
        <v>0.019607843137255</v>
      </c>
      <c r="AC6" s="186">
        <v>6000</v>
      </c>
      <c r="AD6" s="187">
        <f>IFERROR(AC6/Y6,"-")</f>
        <v>117.64705882353</v>
      </c>
      <c r="AE6" s="188"/>
      <c r="AF6" s="188">
        <v>1</v>
      </c>
      <c r="AG6" s="188"/>
      <c r="AH6" s="189">
        <v>3</v>
      </c>
      <c r="AI6" s="190">
        <f>IF(K6=0,"",IF(AH6=0,"",(AH6/K6)))</f>
        <v>0.0015022533800701</v>
      </c>
      <c r="AJ6" s="189"/>
      <c r="AK6" s="191">
        <f>IFERROR(AJ6/AH6,"-")</f>
        <v>0</v>
      </c>
      <c r="AL6" s="192"/>
      <c r="AM6" s="193">
        <f>IFERROR(AL6/AH6,"-")</f>
        <v>0</v>
      </c>
      <c r="AN6" s="194"/>
      <c r="AO6" s="194"/>
      <c r="AP6" s="194"/>
      <c r="AQ6" s="195">
        <v>13</v>
      </c>
      <c r="AR6" s="196">
        <f>IF(K6=0,"",IF(AQ6=0,"",(AQ6/K6)))</f>
        <v>0.0065097646469705</v>
      </c>
      <c r="AS6" s="195">
        <v>2</v>
      </c>
      <c r="AT6" s="197">
        <f>IFERROR(AS6/AQ6,"-")</f>
        <v>0.15384615384615</v>
      </c>
      <c r="AU6" s="198">
        <v>23000</v>
      </c>
      <c r="AV6" s="199">
        <f>IFERROR(AU6/AQ6,"-")</f>
        <v>1769.2307692308</v>
      </c>
      <c r="AW6" s="200">
        <v>1</v>
      </c>
      <c r="AX6" s="200"/>
      <c r="AY6" s="200">
        <v>1</v>
      </c>
      <c r="AZ6" s="201">
        <v>130</v>
      </c>
      <c r="BA6" s="202">
        <f>IF(K6=0,"",IF(AZ6=0,"",(AZ6/K6)))</f>
        <v>0.065097646469705</v>
      </c>
      <c r="BB6" s="201">
        <v>10</v>
      </c>
      <c r="BC6" s="203">
        <f>IFERROR(BB6/AZ6,"-")</f>
        <v>0.076923076923077</v>
      </c>
      <c r="BD6" s="204">
        <v>109000</v>
      </c>
      <c r="BE6" s="205">
        <f>IFERROR(BD6/AZ6,"-")</f>
        <v>838.46153846154</v>
      </c>
      <c r="BF6" s="206">
        <v>6</v>
      </c>
      <c r="BG6" s="206">
        <v>3</v>
      </c>
      <c r="BH6" s="206">
        <v>1</v>
      </c>
      <c r="BI6" s="207">
        <v>1169</v>
      </c>
      <c r="BJ6" s="208">
        <f>IF(K6=0,"",IF(BI6=0,"",(BI6/K6)))</f>
        <v>0.58537806710065</v>
      </c>
      <c r="BK6" s="209">
        <v>113</v>
      </c>
      <c r="BL6" s="210">
        <f>IFERROR(BK6/BI6,"-")</f>
        <v>0.096663815226689</v>
      </c>
      <c r="BM6" s="211">
        <v>5665000</v>
      </c>
      <c r="BN6" s="212">
        <f>IFERROR(BM6/BI6,"-")</f>
        <v>4846.0222412318</v>
      </c>
      <c r="BO6" s="213">
        <v>39</v>
      </c>
      <c r="BP6" s="213">
        <v>20</v>
      </c>
      <c r="BQ6" s="213">
        <v>54</v>
      </c>
      <c r="BR6" s="214">
        <v>505</v>
      </c>
      <c r="BS6" s="215">
        <f>IF(K6=0,"",IF(BR6=0,"",(BR6/K6)))</f>
        <v>0.25287931897847</v>
      </c>
      <c r="BT6" s="216">
        <v>76</v>
      </c>
      <c r="BU6" s="217">
        <f>IFERROR(BT6/BR6,"-")</f>
        <v>0.15049504950495</v>
      </c>
      <c r="BV6" s="218">
        <v>6259000</v>
      </c>
      <c r="BW6" s="219">
        <f>IFERROR(BV6/BR6,"-")</f>
        <v>12394.059405941</v>
      </c>
      <c r="BX6" s="220">
        <v>23</v>
      </c>
      <c r="BY6" s="220">
        <v>12</v>
      </c>
      <c r="BZ6" s="220">
        <v>41</v>
      </c>
      <c r="CA6" s="221">
        <v>126</v>
      </c>
      <c r="CB6" s="222">
        <f>IF(K6=0,"",IF(CA6=0,"",(CA6/K6)))</f>
        <v>0.063094641962944</v>
      </c>
      <c r="CC6" s="223">
        <v>22</v>
      </c>
      <c r="CD6" s="224">
        <f>IFERROR(CC6/CA6,"-")</f>
        <v>0.17460317460317</v>
      </c>
      <c r="CE6" s="225">
        <v>1127000</v>
      </c>
      <c r="CF6" s="226">
        <f>IFERROR(CE6/CA6,"-")</f>
        <v>8944.4444444444</v>
      </c>
      <c r="CG6" s="227">
        <v>4</v>
      </c>
      <c r="CH6" s="227">
        <v>4</v>
      </c>
      <c r="CI6" s="227">
        <v>14</v>
      </c>
      <c r="CJ6" s="228">
        <v>224</v>
      </c>
      <c r="CK6" s="229">
        <v>13189000</v>
      </c>
      <c r="CL6" s="229">
        <v>1708000</v>
      </c>
      <c r="CM6" s="229">
        <v>5000</v>
      </c>
      <c r="CN6" s="230" t="str">
        <f>IF(AND(CL6=0,CM6=0),"",IF(AND(CL6&lt;=100000,CM6&lt;=100000),"",IF(CL6/CK6&gt;0.7,"男高",IF(CM6/CK6&gt;0.7,"女高",""))))</f>
        <v/>
      </c>
    </row>
    <row r="7" spans="1:94">
      <c r="A7" s="174">
        <f>W7</f>
        <v>1.6700070987115</v>
      </c>
      <c r="B7" s="346" t="s">
        <v>159</v>
      </c>
      <c r="C7" s="346"/>
      <c r="D7" s="346"/>
      <c r="E7" s="175" t="s">
        <v>160</v>
      </c>
      <c r="F7" s="175" t="s">
        <v>158</v>
      </c>
      <c r="G7" s="339">
        <v>1419976</v>
      </c>
      <c r="H7" s="176">
        <v>983</v>
      </c>
      <c r="I7" s="176">
        <v>0</v>
      </c>
      <c r="J7" s="176">
        <v>72901</v>
      </c>
      <c r="K7" s="177">
        <v>329</v>
      </c>
      <c r="L7" s="178">
        <f>IFERROR(K7/J7,"-")</f>
        <v>0.0045129696437635</v>
      </c>
      <c r="M7" s="176">
        <v>14</v>
      </c>
      <c r="N7" s="176">
        <v>132</v>
      </c>
      <c r="O7" s="178">
        <f>IFERROR(M7/(K7),"-")</f>
        <v>0.042553191489362</v>
      </c>
      <c r="P7" s="179">
        <f>IFERROR(G7/SUM(K7:K7),"-")</f>
        <v>4316.0364741641</v>
      </c>
      <c r="Q7" s="180">
        <v>54</v>
      </c>
      <c r="R7" s="178">
        <f>IF(K7=0,"-",Q7/K7)</f>
        <v>0.16413373860182</v>
      </c>
      <c r="S7" s="344">
        <v>2371370</v>
      </c>
      <c r="T7" s="345">
        <f>IFERROR(S7/K7,"-")</f>
        <v>7207.811550152</v>
      </c>
      <c r="U7" s="345">
        <f>IFERROR(S7/Q7,"-")</f>
        <v>43914.259259259</v>
      </c>
      <c r="V7" s="339">
        <f>SUM(S7:S7)-SUM(G7:G7)</f>
        <v>951394</v>
      </c>
      <c r="W7" s="182">
        <f>SUM(S7:S7)/SUM(G7:G7)</f>
        <v>1.6700070987115</v>
      </c>
      <c r="Y7" s="183">
        <v>9</v>
      </c>
      <c r="Z7" s="184">
        <f>IF(K7=0,"",IF(Y7=0,"",(Y7/K7)))</f>
        <v>0.027355623100304</v>
      </c>
      <c r="AA7" s="183">
        <v>2</v>
      </c>
      <c r="AB7" s="185">
        <f>IFERROR(AA7/Y7,"-")</f>
        <v>0.22222222222222</v>
      </c>
      <c r="AC7" s="186">
        <v>9000</v>
      </c>
      <c r="AD7" s="187">
        <f>IFERROR(AC7/Y7,"-")</f>
        <v>1000</v>
      </c>
      <c r="AE7" s="188">
        <v>1</v>
      </c>
      <c r="AF7" s="188">
        <v>1</v>
      </c>
      <c r="AG7" s="188"/>
      <c r="AH7" s="189"/>
      <c r="AI7" s="190">
        <f>IF(K7=0,"",IF(AH7=0,"",(AH7/K7)))</f>
        <v>0</v>
      </c>
      <c r="AJ7" s="189"/>
      <c r="AK7" s="191" t="str">
        <f>IFERROR(AJ7/AH7,"-")</f>
        <v>-</v>
      </c>
      <c r="AL7" s="192"/>
      <c r="AM7" s="193" t="str">
        <f>IFERROR(AL7/AH7,"-")</f>
        <v>-</v>
      </c>
      <c r="AN7" s="194"/>
      <c r="AO7" s="194"/>
      <c r="AP7" s="194"/>
      <c r="AQ7" s="195">
        <v>3</v>
      </c>
      <c r="AR7" s="196">
        <f>IF(K7=0,"",IF(AQ7=0,"",(AQ7/K7)))</f>
        <v>0.0091185410334346</v>
      </c>
      <c r="AS7" s="195"/>
      <c r="AT7" s="197">
        <f>IFERROR(AS7/AQ7,"-")</f>
        <v>0</v>
      </c>
      <c r="AU7" s="198"/>
      <c r="AV7" s="199">
        <f>IFERROR(AU7/AQ7,"-")</f>
        <v>0</v>
      </c>
      <c r="AW7" s="200"/>
      <c r="AX7" s="200"/>
      <c r="AY7" s="200"/>
      <c r="AZ7" s="201">
        <v>25</v>
      </c>
      <c r="BA7" s="202">
        <f>IF(K7=0,"",IF(AZ7=0,"",(AZ7/K7)))</f>
        <v>0.075987841945289</v>
      </c>
      <c r="BB7" s="201">
        <v>1</v>
      </c>
      <c r="BC7" s="203">
        <f>IFERROR(BB7/AZ7,"-")</f>
        <v>0.04</v>
      </c>
      <c r="BD7" s="204">
        <v>8000</v>
      </c>
      <c r="BE7" s="205">
        <f>IFERROR(BD7/AZ7,"-")</f>
        <v>320</v>
      </c>
      <c r="BF7" s="206"/>
      <c r="BG7" s="206">
        <v>1</v>
      </c>
      <c r="BH7" s="206"/>
      <c r="BI7" s="207">
        <v>158</v>
      </c>
      <c r="BJ7" s="208">
        <f>IF(K7=0,"",IF(BI7=0,"",(BI7/K7)))</f>
        <v>0.48024316109422</v>
      </c>
      <c r="BK7" s="209">
        <v>23</v>
      </c>
      <c r="BL7" s="210">
        <f>IFERROR(BK7/BI7,"-")</f>
        <v>0.14556962025316</v>
      </c>
      <c r="BM7" s="211">
        <v>1531000</v>
      </c>
      <c r="BN7" s="212">
        <f>IFERROR(BM7/BI7,"-")</f>
        <v>9689.8734177215</v>
      </c>
      <c r="BO7" s="213">
        <v>11</v>
      </c>
      <c r="BP7" s="213">
        <v>3</v>
      </c>
      <c r="BQ7" s="213">
        <v>9</v>
      </c>
      <c r="BR7" s="214">
        <v>118</v>
      </c>
      <c r="BS7" s="215">
        <f>IF(K7=0,"",IF(BR7=0,"",(BR7/K7)))</f>
        <v>0.35866261398176</v>
      </c>
      <c r="BT7" s="216">
        <v>28</v>
      </c>
      <c r="BU7" s="217">
        <f>IFERROR(BT7/BR7,"-")</f>
        <v>0.23728813559322</v>
      </c>
      <c r="BV7" s="218">
        <v>823370</v>
      </c>
      <c r="BW7" s="219">
        <f>IFERROR(BV7/BR7,"-")</f>
        <v>6977.7118644068</v>
      </c>
      <c r="BX7" s="220">
        <v>11</v>
      </c>
      <c r="BY7" s="220">
        <v>2</v>
      </c>
      <c r="BZ7" s="220">
        <v>15</v>
      </c>
      <c r="CA7" s="221">
        <v>16</v>
      </c>
      <c r="CB7" s="222">
        <f>IF(K7=0,"",IF(CA7=0,"",(CA7/K7)))</f>
        <v>0.048632218844985</v>
      </c>
      <c r="CC7" s="223"/>
      <c r="CD7" s="224">
        <f>IFERROR(CC7/CA7,"-")</f>
        <v>0</v>
      </c>
      <c r="CE7" s="225"/>
      <c r="CF7" s="226">
        <f>IFERROR(CE7/CA7,"-")</f>
        <v>0</v>
      </c>
      <c r="CG7" s="227"/>
      <c r="CH7" s="227"/>
      <c r="CI7" s="227"/>
      <c r="CJ7" s="228">
        <v>54</v>
      </c>
      <c r="CK7" s="229">
        <v>2371370</v>
      </c>
      <c r="CL7" s="229">
        <v>810000</v>
      </c>
      <c r="CM7" s="229"/>
      <c r="CN7" s="230" t="str">
        <f>IF(AND(CL7=0,CM7=0),"",IF(AND(CL7&lt;=100000,CM7&lt;=100000),"",IF(CL7/CK7&gt;0.7,"男高",IF(CM7/CK7&gt;0.7,"女高",""))))</f>
        <v/>
      </c>
    </row>
    <row r="8" spans="1:94">
      <c r="A8" s="174">
        <f>W8</f>
        <v>1.8916203572886</v>
      </c>
      <c r="B8" s="346" t="s">
        <v>161</v>
      </c>
      <c r="C8" s="346"/>
      <c r="D8" s="346"/>
      <c r="E8" s="175" t="s">
        <v>162</v>
      </c>
      <c r="F8" s="175" t="s">
        <v>163</v>
      </c>
      <c r="G8" s="339">
        <v>127404</v>
      </c>
      <c r="H8" s="176">
        <v>145</v>
      </c>
      <c r="I8" s="176">
        <v>0</v>
      </c>
      <c r="J8" s="176">
        <v>3560</v>
      </c>
      <c r="K8" s="177">
        <v>87</v>
      </c>
      <c r="L8" s="178">
        <f>IFERROR(K8/J8,"-")</f>
        <v>0.024438202247191</v>
      </c>
      <c r="M8" s="176">
        <v>1</v>
      </c>
      <c r="N8" s="176">
        <v>34</v>
      </c>
      <c r="O8" s="178">
        <f>IFERROR(M8/(K8),"-")</f>
        <v>0.011494252873563</v>
      </c>
      <c r="P8" s="179">
        <f>IFERROR(G8/SUM(K8:K8),"-")</f>
        <v>1464.4137931034</v>
      </c>
      <c r="Q8" s="180">
        <v>10</v>
      </c>
      <c r="R8" s="178">
        <f>IF(K8=0,"-",Q8/K8)</f>
        <v>0.11494252873563</v>
      </c>
      <c r="S8" s="344">
        <v>241000</v>
      </c>
      <c r="T8" s="345">
        <f>IFERROR(S8/K8,"-")</f>
        <v>2770.1149425287</v>
      </c>
      <c r="U8" s="345">
        <f>IFERROR(S8/Q8,"-")</f>
        <v>24100</v>
      </c>
      <c r="V8" s="339">
        <f>SUM(S8:S8)-SUM(G8:G8)</f>
        <v>113596</v>
      </c>
      <c r="W8" s="182">
        <f>SUM(S8:S8)/SUM(G8:G8)</f>
        <v>1.8916203572886</v>
      </c>
      <c r="Y8" s="183">
        <v>3</v>
      </c>
      <c r="Z8" s="184">
        <f>IF(K8=0,"",IF(Y8=0,"",(Y8/K8)))</f>
        <v>0.03448275862069</v>
      </c>
      <c r="AA8" s="183"/>
      <c r="AB8" s="185">
        <f>IFERROR(AA8/Y8,"-")</f>
        <v>0</v>
      </c>
      <c r="AC8" s="186"/>
      <c r="AD8" s="187">
        <f>IFERROR(AC8/Y8,"-")</f>
        <v>0</v>
      </c>
      <c r="AE8" s="188"/>
      <c r="AF8" s="188"/>
      <c r="AG8" s="188"/>
      <c r="AH8" s="189">
        <v>9</v>
      </c>
      <c r="AI8" s="190">
        <f>IF(K8=0,"",IF(AH8=0,"",(AH8/K8)))</f>
        <v>0.10344827586207</v>
      </c>
      <c r="AJ8" s="189"/>
      <c r="AK8" s="191">
        <f>IFERROR(AJ8/AH8,"-")</f>
        <v>0</v>
      </c>
      <c r="AL8" s="192"/>
      <c r="AM8" s="193">
        <f>IFERROR(AL8/AH8,"-")</f>
        <v>0</v>
      </c>
      <c r="AN8" s="194"/>
      <c r="AO8" s="194"/>
      <c r="AP8" s="194"/>
      <c r="AQ8" s="195">
        <v>5</v>
      </c>
      <c r="AR8" s="196">
        <f>IF(K8=0,"",IF(AQ8=0,"",(AQ8/K8)))</f>
        <v>0.057471264367816</v>
      </c>
      <c r="AS8" s="195"/>
      <c r="AT8" s="197">
        <f>IFERROR(AS8/AQ8,"-")</f>
        <v>0</v>
      </c>
      <c r="AU8" s="198"/>
      <c r="AV8" s="199">
        <f>IFERROR(AU8/AQ8,"-")</f>
        <v>0</v>
      </c>
      <c r="AW8" s="200"/>
      <c r="AX8" s="200"/>
      <c r="AY8" s="200"/>
      <c r="AZ8" s="201">
        <v>23</v>
      </c>
      <c r="BA8" s="202">
        <f>IF(K8=0,"",IF(AZ8=0,"",(AZ8/K8)))</f>
        <v>0.26436781609195</v>
      </c>
      <c r="BB8" s="201">
        <v>2</v>
      </c>
      <c r="BC8" s="203">
        <f>IFERROR(BB8/AZ8,"-")</f>
        <v>0.08695652173913</v>
      </c>
      <c r="BD8" s="204">
        <v>9000</v>
      </c>
      <c r="BE8" s="205">
        <f>IFERROR(BD8/AZ8,"-")</f>
        <v>391.30434782609</v>
      </c>
      <c r="BF8" s="206">
        <v>1</v>
      </c>
      <c r="BG8" s="206">
        <v>1</v>
      </c>
      <c r="BH8" s="206"/>
      <c r="BI8" s="207">
        <v>26</v>
      </c>
      <c r="BJ8" s="208">
        <f>IF(K8=0,"",IF(BI8=0,"",(BI8/K8)))</f>
        <v>0.29885057471264</v>
      </c>
      <c r="BK8" s="209">
        <v>5</v>
      </c>
      <c r="BL8" s="210">
        <f>IFERROR(BK8/BI8,"-")</f>
        <v>0.19230769230769</v>
      </c>
      <c r="BM8" s="211">
        <v>158000</v>
      </c>
      <c r="BN8" s="212">
        <f>IFERROR(BM8/BI8,"-")</f>
        <v>6076.9230769231</v>
      </c>
      <c r="BO8" s="213">
        <v>1</v>
      </c>
      <c r="BP8" s="213">
        <v>1</v>
      </c>
      <c r="BQ8" s="213">
        <v>3</v>
      </c>
      <c r="BR8" s="214">
        <v>20</v>
      </c>
      <c r="BS8" s="215">
        <f>IF(K8=0,"",IF(BR8=0,"",(BR8/K8)))</f>
        <v>0.22988505747126</v>
      </c>
      <c r="BT8" s="216">
        <v>3</v>
      </c>
      <c r="BU8" s="217">
        <f>IFERROR(BT8/BR8,"-")</f>
        <v>0.15</v>
      </c>
      <c r="BV8" s="218">
        <v>74000</v>
      </c>
      <c r="BW8" s="219">
        <f>IFERROR(BV8/BR8,"-")</f>
        <v>3700</v>
      </c>
      <c r="BX8" s="220">
        <v>1</v>
      </c>
      <c r="BY8" s="220"/>
      <c r="BZ8" s="220">
        <v>2</v>
      </c>
      <c r="CA8" s="221">
        <v>1</v>
      </c>
      <c r="CB8" s="222">
        <f>IF(K8=0,"",IF(CA8=0,"",(CA8/K8)))</f>
        <v>0.011494252873563</v>
      </c>
      <c r="CC8" s="223"/>
      <c r="CD8" s="224">
        <f>IFERROR(CC8/CA8,"-")</f>
        <v>0</v>
      </c>
      <c r="CE8" s="225"/>
      <c r="CF8" s="226">
        <f>IFERROR(CE8/CA8,"-")</f>
        <v>0</v>
      </c>
      <c r="CG8" s="227"/>
      <c r="CH8" s="227"/>
      <c r="CI8" s="227"/>
      <c r="CJ8" s="228">
        <v>10</v>
      </c>
      <c r="CK8" s="229">
        <v>241000</v>
      </c>
      <c r="CL8" s="229">
        <v>55000</v>
      </c>
      <c r="CM8" s="229"/>
      <c r="CN8" s="230" t="str">
        <f>IF(AND(CL8=0,CM8=0),"",IF(AND(CL8&lt;=100000,CM8&lt;=100000),"",IF(CL8/CK8&gt;0.7,"男高",IF(CM8/CK8&gt;0.7,"女高",""))))</f>
        <v/>
      </c>
    </row>
    <row r="9" spans="1:94">
      <c r="A9" s="231"/>
      <c r="B9" s="151"/>
      <c r="C9" s="232"/>
      <c r="D9" s="233"/>
      <c r="E9" s="175"/>
      <c r="F9" s="175"/>
      <c r="G9" s="340"/>
      <c r="H9" s="234"/>
      <c r="I9" s="234"/>
      <c r="J9" s="176"/>
      <c r="K9" s="176"/>
      <c r="L9" s="235"/>
      <c r="M9" s="235"/>
      <c r="N9" s="176"/>
      <c r="O9" s="235"/>
      <c r="P9" s="181"/>
      <c r="Q9" s="181"/>
      <c r="R9" s="181"/>
      <c r="S9" s="344"/>
      <c r="T9" s="344"/>
      <c r="U9" s="344"/>
      <c r="V9" s="344"/>
      <c r="W9" s="235"/>
      <c r="X9" s="172"/>
      <c r="Y9" s="236"/>
      <c r="Z9" s="237"/>
      <c r="AA9" s="236"/>
      <c r="AB9" s="238"/>
      <c r="AC9" s="239"/>
      <c r="AD9" s="240"/>
      <c r="AE9" s="241"/>
      <c r="AF9" s="241"/>
      <c r="AG9" s="241"/>
      <c r="AH9" s="236"/>
      <c r="AI9" s="237"/>
      <c r="AJ9" s="236"/>
      <c r="AK9" s="238"/>
      <c r="AL9" s="239"/>
      <c r="AM9" s="240"/>
      <c r="AN9" s="241"/>
      <c r="AO9" s="241"/>
      <c r="AP9" s="241"/>
      <c r="AQ9" s="236"/>
      <c r="AR9" s="237"/>
      <c r="AS9" s="236"/>
      <c r="AT9" s="238"/>
      <c r="AU9" s="239"/>
      <c r="AV9" s="240"/>
      <c r="AW9" s="241"/>
      <c r="AX9" s="241"/>
      <c r="AY9" s="241"/>
      <c r="AZ9" s="236"/>
      <c r="BA9" s="237"/>
      <c r="BB9" s="236"/>
      <c r="BC9" s="238"/>
      <c r="BD9" s="239"/>
      <c r="BE9" s="240"/>
      <c r="BF9" s="241"/>
      <c r="BG9" s="241"/>
      <c r="BH9" s="241"/>
      <c r="BI9" s="173"/>
      <c r="BJ9" s="242"/>
      <c r="BK9" s="236"/>
      <c r="BL9" s="238"/>
      <c r="BM9" s="239"/>
      <c r="BN9" s="240"/>
      <c r="BO9" s="241"/>
      <c r="BP9" s="241"/>
      <c r="BQ9" s="241"/>
      <c r="BR9" s="173"/>
      <c r="BS9" s="242"/>
      <c r="BT9" s="236"/>
      <c r="BU9" s="238"/>
      <c r="BV9" s="239"/>
      <c r="BW9" s="240"/>
      <c r="BX9" s="241"/>
      <c r="BY9" s="241"/>
      <c r="BZ9" s="241"/>
      <c r="CA9" s="173"/>
      <c r="CB9" s="242"/>
      <c r="CC9" s="236"/>
      <c r="CD9" s="238"/>
      <c r="CE9" s="239"/>
      <c r="CF9" s="240"/>
      <c r="CG9" s="241"/>
      <c r="CH9" s="241"/>
      <c r="CI9" s="241"/>
      <c r="CJ9" s="243"/>
      <c r="CK9" s="239"/>
      <c r="CL9" s="239"/>
      <c r="CM9" s="239"/>
      <c r="CN9" s="244"/>
    </row>
    <row r="10" spans="1:94">
      <c r="A10" s="231"/>
      <c r="B10" s="245"/>
      <c r="C10" s="176"/>
      <c r="D10" s="176"/>
      <c r="E10" s="246"/>
      <c r="F10" s="247"/>
      <c r="G10" s="341"/>
      <c r="H10" s="234"/>
      <c r="I10" s="234"/>
      <c r="J10" s="176"/>
      <c r="K10" s="176"/>
      <c r="L10" s="235"/>
      <c r="M10" s="235"/>
      <c r="N10" s="176"/>
      <c r="O10" s="235"/>
      <c r="P10" s="181"/>
      <c r="Q10" s="181"/>
      <c r="R10" s="181"/>
      <c r="S10" s="344"/>
      <c r="T10" s="344"/>
      <c r="U10" s="344"/>
      <c r="V10" s="344"/>
      <c r="W10" s="235"/>
      <c r="X10" s="248"/>
      <c r="Y10" s="236"/>
      <c r="Z10" s="237"/>
      <c r="AA10" s="236"/>
      <c r="AB10" s="238"/>
      <c r="AC10" s="239"/>
      <c r="AD10" s="240"/>
      <c r="AE10" s="241"/>
      <c r="AF10" s="241"/>
      <c r="AG10" s="241"/>
      <c r="AH10" s="236"/>
      <c r="AI10" s="237"/>
      <c r="AJ10" s="236"/>
      <c r="AK10" s="238"/>
      <c r="AL10" s="239"/>
      <c r="AM10" s="240"/>
      <c r="AN10" s="241"/>
      <c r="AO10" s="241"/>
      <c r="AP10" s="241"/>
      <c r="AQ10" s="236"/>
      <c r="AR10" s="237"/>
      <c r="AS10" s="236"/>
      <c r="AT10" s="238"/>
      <c r="AU10" s="239"/>
      <c r="AV10" s="240"/>
      <c r="AW10" s="241"/>
      <c r="AX10" s="241"/>
      <c r="AY10" s="241"/>
      <c r="AZ10" s="236"/>
      <c r="BA10" s="237"/>
      <c r="BB10" s="236"/>
      <c r="BC10" s="238"/>
      <c r="BD10" s="239"/>
      <c r="BE10" s="240"/>
      <c r="BF10" s="241"/>
      <c r="BG10" s="241"/>
      <c r="BH10" s="241"/>
      <c r="BI10" s="173"/>
      <c r="BJ10" s="242"/>
      <c r="BK10" s="236"/>
      <c r="BL10" s="238"/>
      <c r="BM10" s="239"/>
      <c r="BN10" s="240"/>
      <c r="BO10" s="241"/>
      <c r="BP10" s="241"/>
      <c r="BQ10" s="241"/>
      <c r="BR10" s="173"/>
      <c r="BS10" s="242"/>
      <c r="BT10" s="236"/>
      <c r="BU10" s="238"/>
      <c r="BV10" s="239"/>
      <c r="BW10" s="240"/>
      <c r="BX10" s="241"/>
      <c r="BY10" s="241"/>
      <c r="BZ10" s="241"/>
      <c r="CA10" s="173"/>
      <c r="CB10" s="242"/>
      <c r="CC10" s="236"/>
      <c r="CD10" s="238"/>
      <c r="CE10" s="239"/>
      <c r="CF10" s="240"/>
      <c r="CG10" s="241"/>
      <c r="CH10" s="241"/>
      <c r="CI10" s="241"/>
      <c r="CJ10" s="243"/>
      <c r="CK10" s="239"/>
      <c r="CL10" s="239"/>
      <c r="CM10" s="239"/>
      <c r="CN10" s="244"/>
    </row>
    <row r="11" spans="1:94">
      <c r="A11" s="166">
        <f>Z11</f>
        <v/>
      </c>
      <c r="B11" s="249"/>
      <c r="C11" s="249"/>
      <c r="D11" s="249"/>
      <c r="E11" s="250" t="s">
        <v>164</v>
      </c>
      <c r="F11" s="250"/>
      <c r="G11" s="342">
        <f>SUM(G6:G10)</f>
        <v>7426877</v>
      </c>
      <c r="H11" s="249">
        <f>SUM(H6:H10)</f>
        <v>5794</v>
      </c>
      <c r="I11" s="249">
        <f>SUM(I6:I10)</f>
        <v>0</v>
      </c>
      <c r="J11" s="249">
        <f>SUM(J6:J10)</f>
        <v>339191</v>
      </c>
      <c r="K11" s="249">
        <f>SUM(K6:K10)</f>
        <v>2413</v>
      </c>
      <c r="L11" s="251">
        <f>IFERROR(K11/J11,"-")</f>
        <v>0.0071139859253341</v>
      </c>
      <c r="M11" s="252">
        <f>SUM(M6:M10)</f>
        <v>96</v>
      </c>
      <c r="N11" s="252">
        <f>SUM(N6:N10)</f>
        <v>841</v>
      </c>
      <c r="O11" s="251">
        <f>IFERROR(M11/K11,"-")</f>
        <v>0.039784500621633</v>
      </c>
      <c r="P11" s="253">
        <f>IFERROR(G11/K11,"-")</f>
        <v>3077.8603398259</v>
      </c>
      <c r="Q11" s="254">
        <f>SUM(Q6:Q10)</f>
        <v>288</v>
      </c>
      <c r="R11" s="251">
        <f>IFERROR(Q11/K11,"-")</f>
        <v>0.1193535018649</v>
      </c>
      <c r="S11" s="342">
        <f>SUM(S6:S10)</f>
        <v>15801370</v>
      </c>
      <c r="T11" s="342">
        <f>IFERROR(S11/K11,"-")</f>
        <v>6548.433485288</v>
      </c>
      <c r="U11" s="342">
        <f>IFERROR(S11/Q11,"-")</f>
        <v>54865.868055556</v>
      </c>
      <c r="V11" s="342">
        <f>S11-G11</f>
        <v>8374493</v>
      </c>
      <c r="W11" s="255">
        <f>S11/G11</f>
        <v>2.1275927957337</v>
      </c>
      <c r="X11" s="256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257"/>
      <c r="CH11" s="257"/>
      <c r="CI11" s="257"/>
      <c r="CJ11" s="257"/>
      <c r="CK11" s="257"/>
      <c r="CL11" s="257"/>
      <c r="CM11" s="257"/>
      <c r="CN11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