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<sst xmlns="http://schemas.openxmlformats.org/spreadsheetml/2006/main" uniqueCount="149">
  <si>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</si>
  <si>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</si>
  <si>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</si>
  <si>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</si>
  <si>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</si>
  <si>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</si>
  <si>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</si>
  <si>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</si>
  <si>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</si>
  <si>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</si>
  <si>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</si>
  <si>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</si>
  <si>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</si>
  <si>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</si>
  <si>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</si>
  <si>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</si>
  <si>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</si>
  <si>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</si>
  <si>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</si>
  <si>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</si>
  <si>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</si>
  <si>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</si>
  <si>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</si>
  <si>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</si>
  <si>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</si>
  <si>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リスティング</t>
  </si>
  <si>
    <t>01月</t>
  </si>
  <si>
    <t>パートナー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</si>
  <si>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</si>
  <si>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</si>
  <si>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</si>
  <si>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</si>
  <si>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</si>
  <si>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</si>
  <si>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</si>
  <si>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</si>
  <si>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</si>
  <si>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</si>
  <si>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</si>
  <si>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</si>
  <si>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</si>
  <si>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</si>
  <si>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</si>
  <si>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</si>
  <si>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</si>
  <si>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</si>
  <si>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</si>
  <si>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</si>
  <si>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</si>
  <si>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</si>
  <si>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</si>
  <si>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</si>
  <si>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</si>
  <si>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</si>
  <si>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</si>
  <si>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</si>
  <si>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</si>
  <si>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</si>
  <si>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</si>
  <si>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</si>
  <si>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</si>
  <si>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</si>
  <si>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pp1845</t>
  </si>
  <si>
    <t>記事風版（並木塔子）</t>
  </si>
  <si>
    <t>もう50代の熟女だけど</t>
  </si>
  <si>
    <t>lp01</t>
  </si>
  <si>
    <t>スポニチ関東</t>
  </si>
  <si>
    <t>全5段</t>
  </si>
  <si>
    <t>1月17日(日)</t>
  </si>
  <si>
    <t>pp1846</t>
  </si>
  <si>
    <t>空電</t>
  </si>
  <si>
    <t>pp1847</t>
  </si>
  <si>
    <t>スポニチ関西</t>
  </si>
  <si>
    <t>1月22日(金)</t>
  </si>
  <si>
    <t>pp1848</t>
  </si>
  <si>
    <t>pp1849</t>
  </si>
  <si>
    <t>求人版（並木塔子）</t>
  </si>
  <si>
    <t>この歳で、最高の初体験</t>
  </si>
  <si>
    <t>サンスポ関東</t>
  </si>
  <si>
    <t>1C終面全5段</t>
  </si>
  <si>
    <t>1月23日(土)</t>
  </si>
  <si>
    <t>pp1850</t>
  </si>
  <si>
    <t>pp1851</t>
  </si>
  <si>
    <t>新書籍版（白い服女性）</t>
  </si>
  <si>
    <t>70歳までの出会いリクルート</t>
  </si>
  <si>
    <t>サンスポ関西</t>
  </si>
  <si>
    <t>1月09日(土)</t>
  </si>
  <si>
    <t>pp1852</t>
  </si>
  <si>
    <t>pp1853</t>
  </si>
  <si>
    <t>コンパニオン版（並木塔子）</t>
  </si>
  <si>
    <t>五つ星の出会い今までにない出会いがココに</t>
  </si>
  <si>
    <t>4C半5段</t>
  </si>
  <si>
    <t>1月30日(土)</t>
  </si>
  <si>
    <t>pp1854</t>
  </si>
  <si>
    <t>pp1855</t>
  </si>
  <si>
    <t>pp1856</t>
  </si>
  <si>
    <t>pp1857</t>
  </si>
  <si>
    <t>右女3（フリー女性⑤）</t>
  </si>
  <si>
    <t>お試し登録だけでもOK</t>
  </si>
  <si>
    <t>半5段</t>
  </si>
  <si>
    <t>1月11日(月)</t>
  </si>
  <si>
    <t>pp1858</t>
  </si>
  <si>
    <t>pp1859</t>
  </si>
  <si>
    <t>右女3（フリー女性⑨）</t>
  </si>
  <si>
    <t>1日1回、新鮮出会い隙間時間に少しだけでOK</t>
  </si>
  <si>
    <t>1月15日(金)</t>
  </si>
  <si>
    <t>pp1860</t>
  </si>
  <si>
    <t>pp1861</t>
  </si>
  <si>
    <t>東スポ・大スポ・九スポ・中京</t>
  </si>
  <si>
    <t>記事枠</t>
  </si>
  <si>
    <t>1月28日(木)</t>
  </si>
  <si>
    <t>pp1862</t>
  </si>
  <si>
    <t>pp1863</t>
  </si>
  <si>
    <t>記事(緑)（）</t>
  </si>
  <si>
    <t>154「ねぇ昨日、4人も会っちゃいましたよ！」</t>
  </si>
  <si>
    <t>デイリースポーツ関西</t>
  </si>
  <si>
    <t>4C記事枠</t>
  </si>
  <si>
    <t>1月10日(日)</t>
  </si>
  <si>
    <t>pp1864</t>
  </si>
  <si>
    <t>記事(ノーマル)（）</t>
  </si>
  <si>
    <t>153「若者ではなく【大人の男、限定】だからこそ楽しめるサービスがある」</t>
  </si>
  <si>
    <t>1月16日(土)</t>
  </si>
  <si>
    <t>pp1865</t>
  </si>
  <si>
    <t>記事(赤)（）</t>
  </si>
  <si>
    <t>152「お願い！！一度だけ試して！ダメならすぐ退会していいから！」</t>
  </si>
  <si>
    <t>1月24日(日)</t>
  </si>
  <si>
    <t>pp1866</t>
  </si>
  <si>
    <t>記事(黄)（）</t>
  </si>
  <si>
    <t>151「出会いの達人！次から次へとドドンと来い！」</t>
  </si>
  <si>
    <t>pp1867</t>
  </si>
  <si>
    <t>(空電共通)</t>
  </si>
  <si>
    <t>共通</t>
  </si>
  <si>
    <t>新聞 TOTAL</t>
  </si>
  <si>
    <t>●雑誌 広告</t>
  </si>
  <si>
    <t>zs029</t>
  </si>
  <si>
    <t>右女3（並木塔子）</t>
  </si>
  <si>
    <t>コミック乱twins</t>
  </si>
  <si>
    <t>1C2P</t>
  </si>
  <si>
    <t>1月13日(水)</t>
  </si>
  <si>
    <t>zs030</t>
  </si>
  <si>
    <t>雑誌 TOTAL</t>
  </si>
  <si>
    <t>●リスティング 広告</t>
  </si>
  <si>
    <t>UA</t>
  </si>
  <si>
    <t>ydi</t>
  </si>
  <si>
    <t>YDN（インフィード）</t>
  </si>
  <si>
    <t>1/1～1/31</t>
  </si>
  <si>
    <t>ydt</t>
  </si>
  <si>
    <t>YDN（ターゲティング）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</si>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</sst>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23</v>
      </c>
      <c r="D6" s="329">
        <v>1392000</v>
      </c>
      <c r="E6" s="79">
        <v>482</v>
      </c>
      <c r="F6" s="79">
        <v>230</v>
      </c>
      <c r="G6" s="79">
        <v>827</v>
      </c>
      <c r="H6" s="89">
        <v>98</v>
      </c>
      <c r="I6" s="90">
        <v>0</v>
      </c>
      <c r="J6" s="143">
        <f>H6+I6</f>
        <v>98</v>
      </c>
      <c r="K6" s="80">
        <f>IFERROR(J6/G6,"-")</f>
        <v>0.11850060459492</v>
      </c>
      <c r="L6" s="79">
        <v>10</v>
      </c>
      <c r="M6" s="79">
        <v>18</v>
      </c>
      <c r="N6" s="80">
        <f>IFERROR(L6/J6,"-")</f>
        <v>0.10204081632653</v>
      </c>
      <c r="O6" s="81">
        <f>IFERROR(D6/J6,"-")</f>
        <v>14204.081632653</v>
      </c>
      <c r="P6" s="82">
        <v>17</v>
      </c>
      <c r="Q6" s="80">
        <f>IFERROR(P6/J6,"-")</f>
        <v>0.1734693877551</v>
      </c>
      <c r="R6" s="334">
        <v>1992400</v>
      </c>
      <c r="S6" s="335">
        <f>IFERROR(R6/J6,"-")</f>
        <v>20330.612244898</v>
      </c>
      <c r="T6" s="335">
        <f>IFERROR(R6/P6,"-")</f>
        <v>117200</v>
      </c>
      <c r="U6" s="329">
        <f>IFERROR(R6-D6,"-")</f>
        <v>600400</v>
      </c>
      <c r="V6" s="83">
        <f>R6/D6</f>
        <v>1.4313218390805</v>
      </c>
      <c r="W6" s="77"/>
      <c r="X6" s="142"/>
    </row>
    <row r="7" spans="1:24">
      <c r="A7" s="78"/>
      <c r="B7" s="84" t="s">
        <v>24</v>
      </c>
      <c r="C7" s="84">
        <v>2</v>
      </c>
      <c r="D7" s="329">
        <v>108000</v>
      </c>
      <c r="E7" s="79">
        <v>6</v>
      </c>
      <c r="F7" s="79">
        <v>3</v>
      </c>
      <c r="G7" s="79">
        <v>18</v>
      </c>
      <c r="H7" s="89">
        <v>1</v>
      </c>
      <c r="I7" s="90">
        <v>0</v>
      </c>
      <c r="J7" s="143">
        <f>H7+I7</f>
        <v>1</v>
      </c>
      <c r="K7" s="80">
        <f>IFERROR(J7/G7,"-")</f>
        <v>0.055555555555556</v>
      </c>
      <c r="L7" s="79">
        <v>0</v>
      </c>
      <c r="M7" s="79">
        <v>0</v>
      </c>
      <c r="N7" s="80">
        <f>IFERROR(L7/J7,"-")</f>
        <v>0</v>
      </c>
      <c r="O7" s="81">
        <f>IFERROR(D7/J7,"-")</f>
        <v>108000</v>
      </c>
      <c r="P7" s="82">
        <v>0</v>
      </c>
      <c r="Q7" s="80">
        <f>IFERROR(P7/J7,"-")</f>
        <v>0</v>
      </c>
      <c r="R7" s="334">
        <v>0</v>
      </c>
      <c r="S7" s="335">
        <f>IFERROR(R7/J7,"-")</f>
        <v>0</v>
      </c>
      <c r="T7" s="335" t="str">
        <f>IFERROR(R7/P7,"-")</f>
        <v>-</v>
      </c>
      <c r="U7" s="329">
        <f>IFERROR(R7-D7,"-")</f>
        <v>-108000</v>
      </c>
      <c r="V7" s="83">
        <f>R7/D7</f>
        <v>0</v>
      </c>
      <c r="W7" s="77"/>
      <c r="X7" s="142"/>
    </row>
    <row r="8" spans="1:24">
      <c r="A8" s="78"/>
      <c r="B8" s="84" t="s">
        <v>25</v>
      </c>
      <c r="C8" s="84">
        <v>2</v>
      </c>
      <c r="D8" s="329">
        <v>9705365</v>
      </c>
      <c r="E8" s="79">
        <v>8388</v>
      </c>
      <c r="F8" s="79">
        <v>0</v>
      </c>
      <c r="G8" s="79">
        <v>425743</v>
      </c>
      <c r="H8" s="89">
        <v>3872</v>
      </c>
      <c r="I8" s="90">
        <v>19</v>
      </c>
      <c r="J8" s="143">
        <f>H8+I8</f>
        <v>3891</v>
      </c>
      <c r="K8" s="80">
        <f>IFERROR(J8/G8,"-")</f>
        <v>0.0091393164420789</v>
      </c>
      <c r="L8" s="79">
        <v>171</v>
      </c>
      <c r="M8" s="79">
        <v>1475</v>
      </c>
      <c r="N8" s="80">
        <f>IFERROR(L8/J8,"-")</f>
        <v>0.043947571318427</v>
      </c>
      <c r="O8" s="81">
        <f>IFERROR(D8/J8,"-")</f>
        <v>2494.311231046</v>
      </c>
      <c r="P8" s="82">
        <v>510</v>
      </c>
      <c r="Q8" s="80">
        <f>IFERROR(P8/J8,"-")</f>
        <v>0.13107170393215</v>
      </c>
      <c r="R8" s="334">
        <v>33507650</v>
      </c>
      <c r="S8" s="335">
        <f>IFERROR(R8/J8,"-")</f>
        <v>8611.578000514</v>
      </c>
      <c r="T8" s="335">
        <f>IFERROR(R8/P8,"-")</f>
        <v>65701.274509804</v>
      </c>
      <c r="U8" s="329">
        <f>IFERROR(R8-D8,"-")</f>
        <v>23802285</v>
      </c>
      <c r="V8" s="83">
        <f>R8/D8</f>
        <v>3.4524873613718</v>
      </c>
      <c r="W8" s="77"/>
      <c r="X8" s="142"/>
    </row>
    <row r="9" spans="1:24">
      <c r="A9" s="30"/>
      <c r="B9" s="85"/>
      <c r="C9" s="85"/>
      <c r="D9" s="330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6"/>
      <c r="S9" s="336"/>
      <c r="T9" s="336"/>
      <c r="U9" s="336"/>
      <c r="V9" s="33"/>
      <c r="W9" s="59"/>
      <c r="X9" s="142"/>
    </row>
    <row r="10" spans="1:24">
      <c r="A10" s="30"/>
      <c r="B10" s="37"/>
      <c r="C10" s="37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6"/>
      <c r="S10" s="336"/>
      <c r="T10" s="336"/>
      <c r="U10" s="336"/>
      <c r="V10" s="33"/>
      <c r="W10" s="59"/>
      <c r="X10" s="142"/>
    </row>
    <row r="11" spans="1:24">
      <c r="A11" s="19"/>
      <c r="B11" s="41"/>
      <c r="C11" s="41"/>
      <c r="D11" s="332">
        <f>SUM(D6:D9)</f>
        <v>11205365</v>
      </c>
      <c r="E11" s="41">
        <f>SUM(E6:E9)</f>
        <v>8876</v>
      </c>
      <c r="F11" s="41">
        <f>SUM(F6:F9)</f>
        <v>233</v>
      </c>
      <c r="G11" s="41">
        <f>SUM(G6:G9)</f>
        <v>426588</v>
      </c>
      <c r="H11" s="41">
        <f>SUM(H6:H9)</f>
        <v>3971</v>
      </c>
      <c r="I11" s="41">
        <f>SUM(I6:I9)</f>
        <v>19</v>
      </c>
      <c r="J11" s="41">
        <f>SUM(J6:J9)</f>
        <v>3990</v>
      </c>
      <c r="K11" s="42">
        <f>IFERROR(J11/G11,"-")</f>
        <v>0.0093532870122929</v>
      </c>
      <c r="L11" s="76">
        <f>SUM(L6:L9)</f>
        <v>181</v>
      </c>
      <c r="M11" s="76">
        <f>SUM(M6:M9)</f>
        <v>1493</v>
      </c>
      <c r="N11" s="42">
        <f>IFERROR(L11/J11,"-")</f>
        <v>0.045363408521303</v>
      </c>
      <c r="O11" s="43">
        <f>IFERROR(D11/J11,"-")</f>
        <v>2808.3621553885</v>
      </c>
      <c r="P11" s="44">
        <f>SUM(P6:P9)</f>
        <v>527</v>
      </c>
      <c r="Q11" s="42">
        <f>IFERROR(P11/J11,"-")</f>
        <v>0.13208020050125</v>
      </c>
      <c r="R11" s="332">
        <f>SUM(R6:R9)</f>
        <v>35500050</v>
      </c>
      <c r="S11" s="332">
        <f>IFERROR(R11/J11,"-")</f>
        <v>8897.2556390977</v>
      </c>
      <c r="T11" s="332">
        <f>IFERROR(P11/P11,"-")</f>
        <v>1</v>
      </c>
      <c r="U11" s="332">
        <f>SUM(U6:U9)</f>
        <v>24294685</v>
      </c>
      <c r="V11" s="45">
        <f>IFERROR(R11/D11,"-")</f>
        <v>3.1681297307138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30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31</v>
      </c>
      <c r="CP2" s="272" t="s">
        <v>32</v>
      </c>
      <c r="CQ2" s="260" t="s">
        <v>33</v>
      </c>
      <c r="CR2" s="261"/>
      <c r="CS2" s="262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35</v>
      </c>
      <c r="AE3" s="264"/>
      <c r="AF3" s="264"/>
      <c r="AG3" s="264"/>
      <c r="AH3" s="264"/>
      <c r="AI3" s="264"/>
      <c r="AJ3" s="264"/>
      <c r="AK3" s="264"/>
      <c r="AL3" s="264"/>
      <c r="AM3" s="275" t="s">
        <v>36</v>
      </c>
      <c r="AN3" s="276"/>
      <c r="AO3" s="276"/>
      <c r="AP3" s="276"/>
      <c r="AQ3" s="276"/>
      <c r="AR3" s="276"/>
      <c r="AS3" s="276"/>
      <c r="AT3" s="276"/>
      <c r="AU3" s="277"/>
      <c r="AV3" s="278" t="s">
        <v>37</v>
      </c>
      <c r="AW3" s="279"/>
      <c r="AX3" s="279"/>
      <c r="AY3" s="279"/>
      <c r="AZ3" s="279"/>
      <c r="BA3" s="279"/>
      <c r="BB3" s="279"/>
      <c r="BC3" s="279"/>
      <c r="BD3" s="280"/>
      <c r="BE3" s="281" t="s">
        <v>38</v>
      </c>
      <c r="BF3" s="282"/>
      <c r="BG3" s="282"/>
      <c r="BH3" s="282"/>
      <c r="BI3" s="282"/>
      <c r="BJ3" s="282"/>
      <c r="BK3" s="282"/>
      <c r="BL3" s="282"/>
      <c r="BM3" s="283"/>
      <c r="BN3" s="284" t="s">
        <v>39</v>
      </c>
      <c r="BO3" s="285"/>
      <c r="BP3" s="285"/>
      <c r="BQ3" s="285"/>
      <c r="BR3" s="285"/>
      <c r="BS3" s="285"/>
      <c r="BT3" s="285"/>
      <c r="BU3" s="285"/>
      <c r="BV3" s="286"/>
      <c r="BW3" s="287" t="s">
        <v>40</v>
      </c>
      <c r="BX3" s="288"/>
      <c r="BY3" s="288"/>
      <c r="BZ3" s="288"/>
      <c r="CA3" s="288"/>
      <c r="CB3" s="288"/>
      <c r="CC3" s="288"/>
      <c r="CD3" s="288"/>
      <c r="CE3" s="289"/>
      <c r="CF3" s="290" t="s">
        <v>41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42</v>
      </c>
      <c r="CR3" s="266"/>
      <c r="CS3" s="267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1"/>
      <c r="CP4" s="274"/>
      <c r="CQ4" s="52" t="s">
        <v>60</v>
      </c>
      <c r="CR4" s="52" t="s">
        <v>61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8.2777777777778</v>
      </c>
      <c r="B6" s="346" t="s">
        <v>62</v>
      </c>
      <c r="C6" s="346"/>
      <c r="D6" s="346" t="s">
        <v>63</v>
      </c>
      <c r="E6" s="346" t="s">
        <v>64</v>
      </c>
      <c r="F6" s="346" t="s">
        <v>65</v>
      </c>
      <c r="G6" s="88" t="s">
        <v>66</v>
      </c>
      <c r="H6" s="88" t="s">
        <v>67</v>
      </c>
      <c r="I6" s="347" t="s">
        <v>68</v>
      </c>
      <c r="J6" s="329">
        <v>144000</v>
      </c>
      <c r="K6" s="79">
        <v>11</v>
      </c>
      <c r="L6" s="79">
        <v>0</v>
      </c>
      <c r="M6" s="79">
        <v>48</v>
      </c>
      <c r="N6" s="89">
        <v>4</v>
      </c>
      <c r="O6" s="90">
        <v>0</v>
      </c>
      <c r="P6" s="91">
        <f>N6+O6</f>
        <v>4</v>
      </c>
      <c r="Q6" s="80">
        <f>IFERROR(P6/M6,"-")</f>
        <v>0.083333333333333</v>
      </c>
      <c r="R6" s="79">
        <v>0</v>
      </c>
      <c r="S6" s="79">
        <v>3</v>
      </c>
      <c r="T6" s="80">
        <f>IFERROR(R6/(P6),"-")</f>
        <v>0</v>
      </c>
      <c r="U6" s="335">
        <f>IFERROR(J6/SUM(N6:O7),"-")</f>
        <v>8000</v>
      </c>
      <c r="V6" s="82">
        <v>1</v>
      </c>
      <c r="W6" s="80">
        <f>IF(P6=0,"-",V6/P6)</f>
        <v>0.25</v>
      </c>
      <c r="X6" s="334">
        <v>5000</v>
      </c>
      <c r="Y6" s="335">
        <f>IFERROR(X6/P6,"-")</f>
        <v>1250</v>
      </c>
      <c r="Z6" s="335">
        <f>IFERROR(X6/V6,"-")</f>
        <v>5000</v>
      </c>
      <c r="AA6" s="329">
        <f>SUM(X6:X7)-SUM(J6:J7)</f>
        <v>1048000</v>
      </c>
      <c r="AB6" s="83">
        <f>SUM(X6:X7)/SUM(J6:J7)</f>
        <v>8.2777777777778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0.5</v>
      </c>
      <c r="BG6" s="110">
        <v>1</v>
      </c>
      <c r="BH6" s="112">
        <f>IFERROR(BG6/BE6,"-")</f>
        <v>0.5</v>
      </c>
      <c r="BI6" s="113">
        <v>5000</v>
      </c>
      <c r="BJ6" s="114">
        <f>IFERROR(BI6/BE6,"-")</f>
        <v>2500</v>
      </c>
      <c r="BK6" s="115">
        <v>1</v>
      </c>
      <c r="BL6" s="115"/>
      <c r="BM6" s="115"/>
      <c r="BN6" s="117">
        <v>1</v>
      </c>
      <c r="BO6" s="118">
        <f>IF(P6=0,"",IF(BN6=0,"",(BN6/P6)))</f>
        <v>0.25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>
        <v>1</v>
      </c>
      <c r="CG6" s="132">
        <f>IF(P6=0,"",IF(CF6=0,"",(CF6/P6)))</f>
        <v>0.25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1</v>
      </c>
      <c r="CP6" s="139">
        <v>5000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69</v>
      </c>
      <c r="C7" s="346"/>
      <c r="D7" s="346" t="s">
        <v>63</v>
      </c>
      <c r="E7" s="346" t="s">
        <v>64</v>
      </c>
      <c r="F7" s="346" t="s">
        <v>70</v>
      </c>
      <c r="G7" s="88"/>
      <c r="H7" s="88"/>
      <c r="I7" s="88"/>
      <c r="J7" s="329"/>
      <c r="K7" s="79">
        <v>69</v>
      </c>
      <c r="L7" s="79">
        <v>32</v>
      </c>
      <c r="M7" s="79">
        <v>16</v>
      </c>
      <c r="N7" s="89">
        <v>14</v>
      </c>
      <c r="O7" s="90">
        <v>0</v>
      </c>
      <c r="P7" s="91">
        <f>N7+O7</f>
        <v>14</v>
      </c>
      <c r="Q7" s="80">
        <f>IFERROR(P7/M7,"-")</f>
        <v>0.875</v>
      </c>
      <c r="R7" s="79">
        <v>6</v>
      </c>
      <c r="S7" s="79">
        <v>1</v>
      </c>
      <c r="T7" s="80">
        <f>IFERROR(R7/(P7),"-")</f>
        <v>0.42857142857143</v>
      </c>
      <c r="U7" s="335"/>
      <c r="V7" s="82">
        <v>5</v>
      </c>
      <c r="W7" s="80">
        <f>IF(P7=0,"-",V7/P7)</f>
        <v>0.35714285714286</v>
      </c>
      <c r="X7" s="334">
        <v>1187000</v>
      </c>
      <c r="Y7" s="335">
        <f>IFERROR(X7/P7,"-")</f>
        <v>84785.714285714</v>
      </c>
      <c r="Z7" s="335">
        <f>IFERROR(X7/V7,"-")</f>
        <v>237400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0.14285714285714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4</v>
      </c>
      <c r="BO7" s="118">
        <f>IF(P7=0,"",IF(BN7=0,"",(BN7/P7)))</f>
        <v>0.28571428571429</v>
      </c>
      <c r="BP7" s="119">
        <v>1</v>
      </c>
      <c r="BQ7" s="120">
        <f>IFERROR(BP7/BN7,"-")</f>
        <v>0.25</v>
      </c>
      <c r="BR7" s="121">
        <v>470000</v>
      </c>
      <c r="BS7" s="122">
        <f>IFERROR(BR7/BN7,"-")</f>
        <v>117500</v>
      </c>
      <c r="BT7" s="123"/>
      <c r="BU7" s="123"/>
      <c r="BV7" s="123">
        <v>1</v>
      </c>
      <c r="BW7" s="124">
        <v>7</v>
      </c>
      <c r="BX7" s="125">
        <f>IF(P7=0,"",IF(BW7=0,"",(BW7/P7)))</f>
        <v>0.5</v>
      </c>
      <c r="BY7" s="126">
        <v>3</v>
      </c>
      <c r="BZ7" s="127">
        <f>IFERROR(BY7/BW7,"-")</f>
        <v>0.42857142857143</v>
      </c>
      <c r="CA7" s="128">
        <v>709000</v>
      </c>
      <c r="CB7" s="129">
        <f>IFERROR(CA7/BW7,"-")</f>
        <v>101285.71428571</v>
      </c>
      <c r="CC7" s="130"/>
      <c r="CD7" s="130"/>
      <c r="CE7" s="130">
        <v>3</v>
      </c>
      <c r="CF7" s="131">
        <v>1</v>
      </c>
      <c r="CG7" s="132">
        <f>IF(P7=0,"",IF(CF7=0,"",(CF7/P7)))</f>
        <v>0.071428571428571</v>
      </c>
      <c r="CH7" s="133">
        <v>1</v>
      </c>
      <c r="CI7" s="134">
        <f>IFERROR(CH7/CF7,"-")</f>
        <v>1</v>
      </c>
      <c r="CJ7" s="135">
        <v>8000</v>
      </c>
      <c r="CK7" s="136">
        <f>IFERROR(CJ7/CF7,"-")</f>
        <v>8000</v>
      </c>
      <c r="CL7" s="137"/>
      <c r="CM7" s="137">
        <v>1</v>
      </c>
      <c r="CN7" s="137"/>
      <c r="CO7" s="138">
        <v>5</v>
      </c>
      <c r="CP7" s="139">
        <v>1187000</v>
      </c>
      <c r="CQ7" s="139">
        <v>470000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0.54444444444444</v>
      </c>
      <c r="B8" s="346" t="s">
        <v>71</v>
      </c>
      <c r="C8" s="346"/>
      <c r="D8" s="346" t="s">
        <v>63</v>
      </c>
      <c r="E8" s="346" t="s">
        <v>64</v>
      </c>
      <c r="F8" s="346" t="s">
        <v>65</v>
      </c>
      <c r="G8" s="88" t="s">
        <v>72</v>
      </c>
      <c r="H8" s="88" t="s">
        <v>67</v>
      </c>
      <c r="I8" s="88" t="s">
        <v>73</v>
      </c>
      <c r="J8" s="329">
        <v>180000</v>
      </c>
      <c r="K8" s="79">
        <v>10</v>
      </c>
      <c r="L8" s="79">
        <v>0</v>
      </c>
      <c r="M8" s="79">
        <v>39</v>
      </c>
      <c r="N8" s="89">
        <v>3</v>
      </c>
      <c r="O8" s="90">
        <v>0</v>
      </c>
      <c r="P8" s="91">
        <f>N8+O8</f>
        <v>3</v>
      </c>
      <c r="Q8" s="80">
        <f>IFERROR(P8/M8,"-")</f>
        <v>0.076923076923077</v>
      </c>
      <c r="R8" s="79">
        <v>1</v>
      </c>
      <c r="S8" s="79">
        <v>1</v>
      </c>
      <c r="T8" s="80">
        <f>IFERROR(R8/(P8),"-")</f>
        <v>0.33333333333333</v>
      </c>
      <c r="U8" s="335">
        <f>IFERROR(J8/SUM(N8:O9),"-")</f>
        <v>30000</v>
      </c>
      <c r="V8" s="82">
        <v>2</v>
      </c>
      <c r="W8" s="80">
        <f>IF(P8=0,"-",V8/P8)</f>
        <v>0.66666666666667</v>
      </c>
      <c r="X8" s="334">
        <v>98000</v>
      </c>
      <c r="Y8" s="335">
        <f>IFERROR(X8/P8,"-")</f>
        <v>32666.666666667</v>
      </c>
      <c r="Z8" s="335">
        <f>IFERROR(X8/V8,"-")</f>
        <v>49000</v>
      </c>
      <c r="AA8" s="329">
        <f>SUM(X8:X9)-SUM(J8:J9)</f>
        <v>-82000</v>
      </c>
      <c r="AB8" s="83">
        <f>SUM(X8:X9)/SUM(J8:J9)</f>
        <v>0.54444444444444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0.33333333333333</v>
      </c>
      <c r="BP8" s="119">
        <v>1</v>
      </c>
      <c r="BQ8" s="120">
        <f>IFERROR(BP8/BN8,"-")</f>
        <v>1</v>
      </c>
      <c r="BR8" s="121">
        <v>3000</v>
      </c>
      <c r="BS8" s="122">
        <f>IFERROR(BR8/BN8,"-")</f>
        <v>3000</v>
      </c>
      <c r="BT8" s="123">
        <v>1</v>
      </c>
      <c r="BU8" s="123"/>
      <c r="BV8" s="123"/>
      <c r="BW8" s="124">
        <v>2</v>
      </c>
      <c r="BX8" s="125">
        <f>IF(P8=0,"",IF(BW8=0,"",(BW8/P8)))</f>
        <v>0.66666666666667</v>
      </c>
      <c r="BY8" s="126">
        <v>1</v>
      </c>
      <c r="BZ8" s="127">
        <f>IFERROR(BY8/BW8,"-")</f>
        <v>0.5</v>
      </c>
      <c r="CA8" s="128">
        <v>95000</v>
      </c>
      <c r="CB8" s="129">
        <f>IFERROR(CA8/BW8,"-")</f>
        <v>47500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98000</v>
      </c>
      <c r="CQ8" s="139">
        <v>95000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74</v>
      </c>
      <c r="C9" s="346"/>
      <c r="D9" s="346" t="s">
        <v>63</v>
      </c>
      <c r="E9" s="346" t="s">
        <v>64</v>
      </c>
      <c r="F9" s="346" t="s">
        <v>70</v>
      </c>
      <c r="G9" s="88"/>
      <c r="H9" s="88"/>
      <c r="I9" s="88"/>
      <c r="J9" s="329"/>
      <c r="K9" s="79">
        <v>33</v>
      </c>
      <c r="L9" s="79">
        <v>20</v>
      </c>
      <c r="M9" s="79">
        <v>19</v>
      </c>
      <c r="N9" s="89">
        <v>3</v>
      </c>
      <c r="O9" s="90">
        <v>0</v>
      </c>
      <c r="P9" s="91">
        <f>N9+O9</f>
        <v>3</v>
      </c>
      <c r="Q9" s="80">
        <f>IFERROR(P9/M9,"-")</f>
        <v>0.15789473684211</v>
      </c>
      <c r="R9" s="79">
        <v>0</v>
      </c>
      <c r="S9" s="79">
        <v>0</v>
      </c>
      <c r="T9" s="80">
        <f>IFERROR(R9/(P9),"-")</f>
        <v>0</v>
      </c>
      <c r="U9" s="335"/>
      <c r="V9" s="82">
        <v>0</v>
      </c>
      <c r="W9" s="80">
        <f>IF(P9=0,"-",V9/P9)</f>
        <v>0</v>
      </c>
      <c r="X9" s="334">
        <v>0</v>
      </c>
      <c r="Y9" s="335">
        <f>IFERROR(X9/P9,"-")</f>
        <v>0</v>
      </c>
      <c r="Z9" s="335" t="str">
        <f>IFERROR(X9/V9,"-")</f>
        <v>-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0.66666666666667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0.33333333333333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</v>
      </c>
      <c r="B10" s="346" t="s">
        <v>75</v>
      </c>
      <c r="C10" s="346"/>
      <c r="D10" s="346" t="s">
        <v>76</v>
      </c>
      <c r="E10" s="346" t="s">
        <v>77</v>
      </c>
      <c r="F10" s="346" t="s">
        <v>65</v>
      </c>
      <c r="G10" s="88" t="s">
        <v>78</v>
      </c>
      <c r="H10" s="88" t="s">
        <v>79</v>
      </c>
      <c r="I10" s="348" t="s">
        <v>80</v>
      </c>
      <c r="J10" s="329">
        <v>180000</v>
      </c>
      <c r="K10" s="79">
        <v>21</v>
      </c>
      <c r="L10" s="79">
        <v>0</v>
      </c>
      <c r="M10" s="79">
        <v>99</v>
      </c>
      <c r="N10" s="89">
        <v>4</v>
      </c>
      <c r="O10" s="90">
        <v>0</v>
      </c>
      <c r="P10" s="91">
        <f>N10+O10</f>
        <v>4</v>
      </c>
      <c r="Q10" s="80">
        <f>IFERROR(P10/M10,"-")</f>
        <v>0.04040404040404</v>
      </c>
      <c r="R10" s="79">
        <v>0</v>
      </c>
      <c r="S10" s="79">
        <v>0</v>
      </c>
      <c r="T10" s="80">
        <f>IFERROR(R10/(P10),"-")</f>
        <v>0</v>
      </c>
      <c r="U10" s="335">
        <f>IFERROR(J10/SUM(N10:O11),"-")</f>
        <v>20000</v>
      </c>
      <c r="V10" s="82">
        <v>0</v>
      </c>
      <c r="W10" s="80">
        <f>IF(P10=0,"-",V10/P10)</f>
        <v>0</v>
      </c>
      <c r="X10" s="334">
        <v>0</v>
      </c>
      <c r="Y10" s="335">
        <f>IFERROR(X10/P10,"-")</f>
        <v>0</v>
      </c>
      <c r="Z10" s="335" t="str">
        <f>IFERROR(X10/V10,"-")</f>
        <v>-</v>
      </c>
      <c r="AA10" s="329">
        <f>SUM(X10:X11)-SUM(J10:J11)</f>
        <v>0</v>
      </c>
      <c r="AB10" s="83">
        <f>SUM(X10:X11)/SUM(J10:J11)</f>
        <v>1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2</v>
      </c>
      <c r="BO10" s="118">
        <f>IF(P10=0,"",IF(BN10=0,"",(BN10/P10)))</f>
        <v>0.5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81</v>
      </c>
      <c r="C11" s="346"/>
      <c r="D11" s="346" t="s">
        <v>76</v>
      </c>
      <c r="E11" s="346" t="s">
        <v>77</v>
      </c>
      <c r="F11" s="346" t="s">
        <v>70</v>
      </c>
      <c r="G11" s="88"/>
      <c r="H11" s="88"/>
      <c r="I11" s="88"/>
      <c r="J11" s="329"/>
      <c r="K11" s="79">
        <v>30</v>
      </c>
      <c r="L11" s="79">
        <v>27</v>
      </c>
      <c r="M11" s="79">
        <v>9</v>
      </c>
      <c r="N11" s="89">
        <v>5</v>
      </c>
      <c r="O11" s="90">
        <v>0</v>
      </c>
      <c r="P11" s="91">
        <f>N11+O11</f>
        <v>5</v>
      </c>
      <c r="Q11" s="80">
        <f>IFERROR(P11/M11,"-")</f>
        <v>0.55555555555556</v>
      </c>
      <c r="R11" s="79">
        <v>1</v>
      </c>
      <c r="S11" s="79">
        <v>0</v>
      </c>
      <c r="T11" s="80">
        <f>IFERROR(R11/(P11),"-")</f>
        <v>0.2</v>
      </c>
      <c r="U11" s="335"/>
      <c r="V11" s="82">
        <v>1</v>
      </c>
      <c r="W11" s="80">
        <f>IF(P11=0,"-",V11/P11)</f>
        <v>0.2</v>
      </c>
      <c r="X11" s="334">
        <v>180000</v>
      </c>
      <c r="Y11" s="335">
        <f>IFERROR(X11/P11,"-")</f>
        <v>36000</v>
      </c>
      <c r="Z11" s="335">
        <f>IFERROR(X11/V11,"-")</f>
        <v>180000</v>
      </c>
      <c r="AA11" s="329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5</v>
      </c>
      <c r="BX11" s="125">
        <f>IF(P11=0,"",IF(BW11=0,"",(BW11/P11)))</f>
        <v>1</v>
      </c>
      <c r="BY11" s="126">
        <v>1</v>
      </c>
      <c r="BZ11" s="127">
        <f>IFERROR(BY11/BW11,"-")</f>
        <v>0.2</v>
      </c>
      <c r="CA11" s="128">
        <v>180000</v>
      </c>
      <c r="CB11" s="129">
        <f>IFERROR(CA11/BW11,"-")</f>
        <v>36000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180000</v>
      </c>
      <c r="CQ11" s="139">
        <v>180000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0</v>
      </c>
      <c r="B12" s="346" t="s">
        <v>82</v>
      </c>
      <c r="C12" s="346"/>
      <c r="D12" s="346" t="s">
        <v>83</v>
      </c>
      <c r="E12" s="346" t="s">
        <v>84</v>
      </c>
      <c r="F12" s="346" t="s">
        <v>65</v>
      </c>
      <c r="G12" s="88" t="s">
        <v>85</v>
      </c>
      <c r="H12" s="88" t="s">
        <v>79</v>
      </c>
      <c r="I12" s="348" t="s">
        <v>86</v>
      </c>
      <c r="J12" s="329">
        <v>180000</v>
      </c>
      <c r="K12" s="79">
        <v>13</v>
      </c>
      <c r="L12" s="79">
        <v>0</v>
      </c>
      <c r="M12" s="79">
        <v>44</v>
      </c>
      <c r="N12" s="89">
        <v>4</v>
      </c>
      <c r="O12" s="90">
        <v>0</v>
      </c>
      <c r="P12" s="91">
        <f>N12+O12</f>
        <v>4</v>
      </c>
      <c r="Q12" s="80">
        <f>IFERROR(P12/M12,"-")</f>
        <v>0.090909090909091</v>
      </c>
      <c r="R12" s="79">
        <v>0</v>
      </c>
      <c r="S12" s="79">
        <v>2</v>
      </c>
      <c r="T12" s="80">
        <f>IFERROR(R12/(P12),"-")</f>
        <v>0</v>
      </c>
      <c r="U12" s="335">
        <f>IFERROR(J12/SUM(N12:O13),"-")</f>
        <v>15000</v>
      </c>
      <c r="V12" s="82">
        <v>0</v>
      </c>
      <c r="W12" s="80">
        <f>IF(P12=0,"-",V12/P12)</f>
        <v>0</v>
      </c>
      <c r="X12" s="334">
        <v>0</v>
      </c>
      <c r="Y12" s="335">
        <f>IFERROR(X12/P12,"-")</f>
        <v>0</v>
      </c>
      <c r="Z12" s="335" t="str">
        <f>IFERROR(X12/V12,"-")</f>
        <v>-</v>
      </c>
      <c r="AA12" s="329">
        <f>SUM(X12:X13)-SUM(J12:J13)</f>
        <v>-180000</v>
      </c>
      <c r="AB12" s="83">
        <f>SUM(X12:X13)/SUM(J12:J13)</f>
        <v>0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0.25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0.25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2</v>
      </c>
      <c r="BX12" s="125">
        <f>IF(P12=0,"",IF(BW12=0,"",(BW12/P12)))</f>
        <v>0.5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87</v>
      </c>
      <c r="C13" s="346"/>
      <c r="D13" s="346" t="s">
        <v>83</v>
      </c>
      <c r="E13" s="346" t="s">
        <v>84</v>
      </c>
      <c r="F13" s="346" t="s">
        <v>70</v>
      </c>
      <c r="G13" s="88"/>
      <c r="H13" s="88"/>
      <c r="I13" s="88"/>
      <c r="J13" s="329"/>
      <c r="K13" s="79">
        <v>54</v>
      </c>
      <c r="L13" s="79">
        <v>37</v>
      </c>
      <c r="M13" s="79">
        <v>69</v>
      </c>
      <c r="N13" s="89">
        <v>8</v>
      </c>
      <c r="O13" s="90">
        <v>0</v>
      </c>
      <c r="P13" s="91">
        <f>N13+O13</f>
        <v>8</v>
      </c>
      <c r="Q13" s="80">
        <f>IFERROR(P13/M13,"-")</f>
        <v>0.11594202898551</v>
      </c>
      <c r="R13" s="79">
        <v>0</v>
      </c>
      <c r="S13" s="79">
        <v>1</v>
      </c>
      <c r="T13" s="80">
        <f>IFERROR(R13/(P13),"-")</f>
        <v>0</v>
      </c>
      <c r="U13" s="335"/>
      <c r="V13" s="82">
        <v>0</v>
      </c>
      <c r="W13" s="80">
        <f>IF(P13=0,"-",V13/P13)</f>
        <v>0</v>
      </c>
      <c r="X13" s="334">
        <v>0</v>
      </c>
      <c r="Y13" s="335">
        <f>IFERROR(X13/P13,"-")</f>
        <v>0</v>
      </c>
      <c r="Z13" s="335" t="str">
        <f>IFERROR(X13/V13,"-")</f>
        <v>-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0.25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3</v>
      </c>
      <c r="BO13" s="118">
        <f>IF(P13=0,"",IF(BN13=0,"",(BN13/P13)))</f>
        <v>0.375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0.25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1</v>
      </c>
      <c r="CG13" s="132">
        <f>IF(P13=0,"",IF(CF13=0,"",(CF13/P13)))</f>
        <v>0.125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2.5857142857143</v>
      </c>
      <c r="B14" s="346" t="s">
        <v>88</v>
      </c>
      <c r="C14" s="346"/>
      <c r="D14" s="346" t="s">
        <v>89</v>
      </c>
      <c r="E14" s="346" t="s">
        <v>90</v>
      </c>
      <c r="F14" s="346" t="s">
        <v>65</v>
      </c>
      <c r="G14" s="88" t="s">
        <v>66</v>
      </c>
      <c r="H14" s="88" t="s">
        <v>91</v>
      </c>
      <c r="I14" s="348" t="s">
        <v>92</v>
      </c>
      <c r="J14" s="329">
        <v>168000</v>
      </c>
      <c r="K14" s="79">
        <v>22</v>
      </c>
      <c r="L14" s="79">
        <v>0</v>
      </c>
      <c r="M14" s="79">
        <v>75</v>
      </c>
      <c r="N14" s="89">
        <v>7</v>
      </c>
      <c r="O14" s="90">
        <v>0</v>
      </c>
      <c r="P14" s="91">
        <f>N14+O14</f>
        <v>7</v>
      </c>
      <c r="Q14" s="80">
        <f>IFERROR(P14/M14,"-")</f>
        <v>0.093333333333333</v>
      </c>
      <c r="R14" s="79">
        <v>0</v>
      </c>
      <c r="S14" s="79">
        <v>0</v>
      </c>
      <c r="T14" s="80">
        <f>IFERROR(R14/(P14),"-")</f>
        <v>0</v>
      </c>
      <c r="U14" s="335">
        <f>IFERROR(J14/SUM(N14:O15),"-")</f>
        <v>14000</v>
      </c>
      <c r="V14" s="82">
        <v>0</v>
      </c>
      <c r="W14" s="80">
        <f>IF(P14=0,"-",V14/P14)</f>
        <v>0</v>
      </c>
      <c r="X14" s="334">
        <v>0</v>
      </c>
      <c r="Y14" s="335">
        <f>IFERROR(X14/P14,"-")</f>
        <v>0</v>
      </c>
      <c r="Z14" s="335" t="str">
        <f>IFERROR(X14/V14,"-")</f>
        <v>-</v>
      </c>
      <c r="AA14" s="329">
        <f>SUM(X14:X15)-SUM(J14:J15)</f>
        <v>266400</v>
      </c>
      <c r="AB14" s="83">
        <f>SUM(X14:X15)/SUM(J14:J15)</f>
        <v>2.5857142857143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0.14285714285714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0.28571428571429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0.42857142857143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0.14285714285714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93</v>
      </c>
      <c r="C15" s="346"/>
      <c r="D15" s="346" t="s">
        <v>89</v>
      </c>
      <c r="E15" s="346" t="s">
        <v>90</v>
      </c>
      <c r="F15" s="346" t="s">
        <v>70</v>
      </c>
      <c r="G15" s="88"/>
      <c r="H15" s="88"/>
      <c r="I15" s="88"/>
      <c r="J15" s="329"/>
      <c r="K15" s="79">
        <v>45</v>
      </c>
      <c r="L15" s="79">
        <v>32</v>
      </c>
      <c r="M15" s="79">
        <v>10</v>
      </c>
      <c r="N15" s="89">
        <v>5</v>
      </c>
      <c r="O15" s="90">
        <v>0</v>
      </c>
      <c r="P15" s="91">
        <f>N15+O15</f>
        <v>5</v>
      </c>
      <c r="Q15" s="80">
        <f>IFERROR(P15/M15,"-")</f>
        <v>0.5</v>
      </c>
      <c r="R15" s="79">
        <v>0</v>
      </c>
      <c r="S15" s="79">
        <v>1</v>
      </c>
      <c r="T15" s="80">
        <f>IFERROR(R15/(P15),"-")</f>
        <v>0</v>
      </c>
      <c r="U15" s="335"/>
      <c r="V15" s="82">
        <v>1</v>
      </c>
      <c r="W15" s="80">
        <f>IF(P15=0,"-",V15/P15)</f>
        <v>0.2</v>
      </c>
      <c r="X15" s="334">
        <v>434400</v>
      </c>
      <c r="Y15" s="335">
        <f>IFERROR(X15/P15,"-")</f>
        <v>86880</v>
      </c>
      <c r="Z15" s="335">
        <f>IFERROR(X15/V15,"-")</f>
        <v>434400</v>
      </c>
      <c r="AA15" s="329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2</v>
      </c>
      <c r="BO15" s="118">
        <f>IF(P15=0,"",IF(BN15=0,"",(BN15/P15)))</f>
        <v>0.4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0.2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2</v>
      </c>
      <c r="CG15" s="132">
        <f>IF(P15=0,"",IF(CF15=0,"",(CF15/P15)))</f>
        <v>0.4</v>
      </c>
      <c r="CH15" s="133">
        <v>1</v>
      </c>
      <c r="CI15" s="134">
        <f>IFERROR(CH15/CF15,"-")</f>
        <v>0.5</v>
      </c>
      <c r="CJ15" s="135">
        <v>434400</v>
      </c>
      <c r="CK15" s="136">
        <f>IFERROR(CJ15/CF15,"-")</f>
        <v>217200</v>
      </c>
      <c r="CL15" s="137"/>
      <c r="CM15" s="137"/>
      <c r="CN15" s="137">
        <v>1</v>
      </c>
      <c r="CO15" s="138">
        <v>1</v>
      </c>
      <c r="CP15" s="139">
        <v>434400</v>
      </c>
      <c r="CQ15" s="139">
        <v>434400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>
        <f>AB16</f>
        <v>0</v>
      </c>
      <c r="B16" s="346" t="s">
        <v>94</v>
      </c>
      <c r="C16" s="346"/>
      <c r="D16" s="346" t="s">
        <v>89</v>
      </c>
      <c r="E16" s="346" t="s">
        <v>90</v>
      </c>
      <c r="F16" s="346" t="s">
        <v>65</v>
      </c>
      <c r="G16" s="88" t="s">
        <v>72</v>
      </c>
      <c r="H16" s="88" t="s">
        <v>91</v>
      </c>
      <c r="I16" s="348" t="s">
        <v>92</v>
      </c>
      <c r="J16" s="329">
        <v>168000</v>
      </c>
      <c r="K16" s="79">
        <v>13</v>
      </c>
      <c r="L16" s="79">
        <v>0</v>
      </c>
      <c r="M16" s="79">
        <v>90</v>
      </c>
      <c r="N16" s="89">
        <v>3</v>
      </c>
      <c r="O16" s="90">
        <v>0</v>
      </c>
      <c r="P16" s="91">
        <f>N16+O16</f>
        <v>3</v>
      </c>
      <c r="Q16" s="80">
        <f>IFERROR(P16/M16,"-")</f>
        <v>0.033333333333333</v>
      </c>
      <c r="R16" s="79">
        <v>0</v>
      </c>
      <c r="S16" s="79">
        <v>2</v>
      </c>
      <c r="T16" s="80">
        <f>IFERROR(R16/(P16),"-")</f>
        <v>0</v>
      </c>
      <c r="U16" s="335">
        <f>IFERROR(J16/SUM(N16:O17),"-")</f>
        <v>33600</v>
      </c>
      <c r="V16" s="82">
        <v>0</v>
      </c>
      <c r="W16" s="80">
        <f>IF(P16=0,"-",V16/P16)</f>
        <v>0</v>
      </c>
      <c r="X16" s="334">
        <v>0</v>
      </c>
      <c r="Y16" s="335">
        <f>IFERROR(X16/P16,"-")</f>
        <v>0</v>
      </c>
      <c r="Z16" s="335" t="str">
        <f>IFERROR(X16/V16,"-")</f>
        <v>-</v>
      </c>
      <c r="AA16" s="329">
        <f>SUM(X16:X17)-SUM(J16:J17)</f>
        <v>-168000</v>
      </c>
      <c r="AB16" s="83">
        <f>SUM(X16:X17)/SUM(J16:J17)</f>
        <v>0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0.33333333333333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0.33333333333333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1</v>
      </c>
      <c r="BX16" s="125">
        <f>IF(P16=0,"",IF(BW16=0,"",(BW16/P16)))</f>
        <v>0.33333333333333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6" t="s">
        <v>95</v>
      </c>
      <c r="C17" s="346"/>
      <c r="D17" s="346" t="s">
        <v>89</v>
      </c>
      <c r="E17" s="346" t="s">
        <v>90</v>
      </c>
      <c r="F17" s="346" t="s">
        <v>70</v>
      </c>
      <c r="G17" s="88"/>
      <c r="H17" s="88"/>
      <c r="I17" s="88"/>
      <c r="J17" s="329"/>
      <c r="K17" s="79">
        <v>22</v>
      </c>
      <c r="L17" s="79">
        <v>17</v>
      </c>
      <c r="M17" s="79">
        <v>11</v>
      </c>
      <c r="N17" s="89">
        <v>2</v>
      </c>
      <c r="O17" s="90">
        <v>0</v>
      </c>
      <c r="P17" s="91">
        <f>N17+O17</f>
        <v>2</v>
      </c>
      <c r="Q17" s="80">
        <f>IFERROR(P17/M17,"-")</f>
        <v>0.18181818181818</v>
      </c>
      <c r="R17" s="79">
        <v>0</v>
      </c>
      <c r="S17" s="79">
        <v>0</v>
      </c>
      <c r="T17" s="80">
        <f>IFERROR(R17/(P17),"-")</f>
        <v>0</v>
      </c>
      <c r="U17" s="335"/>
      <c r="V17" s="82">
        <v>0</v>
      </c>
      <c r="W17" s="80">
        <f>IF(P17=0,"-",V17/P17)</f>
        <v>0</v>
      </c>
      <c r="X17" s="334">
        <v>0</v>
      </c>
      <c r="Y17" s="335">
        <f>IFERROR(X17/P17,"-")</f>
        <v>0</v>
      </c>
      <c r="Z17" s="335" t="str">
        <f>IFERROR(X17/V17,"-")</f>
        <v>-</v>
      </c>
      <c r="AA17" s="329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1</v>
      </c>
      <c r="BX17" s="125">
        <f>IF(P17=0,"",IF(BW17=0,"",(BW17/P17)))</f>
        <v>0.5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0.38461538461538</v>
      </c>
      <c r="B18" s="346" t="s">
        <v>96</v>
      </c>
      <c r="C18" s="346"/>
      <c r="D18" s="346" t="s">
        <v>97</v>
      </c>
      <c r="E18" s="346" t="s">
        <v>98</v>
      </c>
      <c r="F18" s="346" t="s">
        <v>65</v>
      </c>
      <c r="G18" s="88" t="s">
        <v>78</v>
      </c>
      <c r="H18" s="88" t="s">
        <v>99</v>
      </c>
      <c r="I18" s="88" t="s">
        <v>100</v>
      </c>
      <c r="J18" s="329">
        <v>78000</v>
      </c>
      <c r="K18" s="79">
        <v>5</v>
      </c>
      <c r="L18" s="79">
        <v>0</v>
      </c>
      <c r="M18" s="79">
        <v>36</v>
      </c>
      <c r="N18" s="89">
        <v>2</v>
      </c>
      <c r="O18" s="90">
        <v>0</v>
      </c>
      <c r="P18" s="91">
        <f>N18+O18</f>
        <v>2</v>
      </c>
      <c r="Q18" s="80">
        <f>IFERROR(P18/M18,"-")</f>
        <v>0.055555555555556</v>
      </c>
      <c r="R18" s="79">
        <v>0</v>
      </c>
      <c r="S18" s="79">
        <v>0</v>
      </c>
      <c r="T18" s="80">
        <f>IFERROR(R18/(P18),"-")</f>
        <v>0</v>
      </c>
      <c r="U18" s="335">
        <f>IFERROR(J18/SUM(N18:O19),"-")</f>
        <v>13000</v>
      </c>
      <c r="V18" s="82">
        <v>0</v>
      </c>
      <c r="W18" s="80">
        <f>IF(P18=0,"-",V18/P18)</f>
        <v>0</v>
      </c>
      <c r="X18" s="334">
        <v>0</v>
      </c>
      <c r="Y18" s="335">
        <f>IFERROR(X18/P18,"-")</f>
        <v>0</v>
      </c>
      <c r="Z18" s="335" t="str">
        <f>IFERROR(X18/V18,"-")</f>
        <v>-</v>
      </c>
      <c r="AA18" s="329">
        <f>SUM(X18:X19)-SUM(J18:J19)</f>
        <v>-48000</v>
      </c>
      <c r="AB18" s="83">
        <f>SUM(X18:X19)/SUM(J18:J19)</f>
        <v>0.38461538461538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0.5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1</v>
      </c>
      <c r="BX18" s="125">
        <f>IF(P18=0,"",IF(BW18=0,"",(BW18/P18)))</f>
        <v>0.5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6" t="s">
        <v>101</v>
      </c>
      <c r="C19" s="346"/>
      <c r="D19" s="346" t="s">
        <v>97</v>
      </c>
      <c r="E19" s="346" t="s">
        <v>98</v>
      </c>
      <c r="F19" s="346" t="s">
        <v>70</v>
      </c>
      <c r="G19" s="88"/>
      <c r="H19" s="88"/>
      <c r="I19" s="88"/>
      <c r="J19" s="329"/>
      <c r="K19" s="79">
        <v>18</v>
      </c>
      <c r="L19" s="79">
        <v>15</v>
      </c>
      <c r="M19" s="79">
        <v>9</v>
      </c>
      <c r="N19" s="89">
        <v>4</v>
      </c>
      <c r="O19" s="90">
        <v>0</v>
      </c>
      <c r="P19" s="91">
        <f>N19+O19</f>
        <v>4</v>
      </c>
      <c r="Q19" s="80">
        <f>IFERROR(P19/M19,"-")</f>
        <v>0.44444444444444</v>
      </c>
      <c r="R19" s="79">
        <v>0</v>
      </c>
      <c r="S19" s="79">
        <v>1</v>
      </c>
      <c r="T19" s="80">
        <f>IFERROR(R19/(P19),"-")</f>
        <v>0</v>
      </c>
      <c r="U19" s="335"/>
      <c r="V19" s="82">
        <v>1</v>
      </c>
      <c r="W19" s="80">
        <f>IF(P19=0,"-",V19/P19)</f>
        <v>0.25</v>
      </c>
      <c r="X19" s="334">
        <v>30000</v>
      </c>
      <c r="Y19" s="335">
        <f>IFERROR(X19/P19,"-")</f>
        <v>7500</v>
      </c>
      <c r="Z19" s="335">
        <f>IFERROR(X19/V19,"-")</f>
        <v>30000</v>
      </c>
      <c r="AA19" s="329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0.25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2</v>
      </c>
      <c r="BO19" s="118">
        <f>IF(P19=0,"",IF(BN19=0,"",(BN19/P19)))</f>
        <v>0.5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0.25</v>
      </c>
      <c r="BY19" s="126">
        <v>1</v>
      </c>
      <c r="BZ19" s="127">
        <f>IFERROR(BY19/BW19,"-")</f>
        <v>1</v>
      </c>
      <c r="CA19" s="128">
        <v>30000</v>
      </c>
      <c r="CB19" s="129">
        <f>IFERROR(CA19/BW19,"-")</f>
        <v>30000</v>
      </c>
      <c r="CC19" s="130"/>
      <c r="CD19" s="130"/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30000</v>
      </c>
      <c r="CQ19" s="139">
        <v>30000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0.34615384615385</v>
      </c>
      <c r="B20" s="346" t="s">
        <v>102</v>
      </c>
      <c r="C20" s="346"/>
      <c r="D20" s="346" t="s">
        <v>103</v>
      </c>
      <c r="E20" s="346" t="s">
        <v>104</v>
      </c>
      <c r="F20" s="346" t="s">
        <v>65</v>
      </c>
      <c r="G20" s="88" t="s">
        <v>85</v>
      </c>
      <c r="H20" s="88" t="s">
        <v>99</v>
      </c>
      <c r="I20" s="88" t="s">
        <v>105</v>
      </c>
      <c r="J20" s="329">
        <v>78000</v>
      </c>
      <c r="K20" s="79">
        <v>7</v>
      </c>
      <c r="L20" s="79">
        <v>0</v>
      </c>
      <c r="M20" s="79">
        <v>35</v>
      </c>
      <c r="N20" s="89">
        <v>2</v>
      </c>
      <c r="O20" s="90">
        <v>0</v>
      </c>
      <c r="P20" s="91">
        <f>N20+O20</f>
        <v>2</v>
      </c>
      <c r="Q20" s="80">
        <f>IFERROR(P20/M20,"-")</f>
        <v>0.057142857142857</v>
      </c>
      <c r="R20" s="79">
        <v>0</v>
      </c>
      <c r="S20" s="79">
        <v>1</v>
      </c>
      <c r="T20" s="80">
        <f>IFERROR(R20/(P20),"-")</f>
        <v>0</v>
      </c>
      <c r="U20" s="335">
        <f>IFERROR(J20/SUM(N20:O21),"-")</f>
        <v>19500</v>
      </c>
      <c r="V20" s="82">
        <v>1</v>
      </c>
      <c r="W20" s="80">
        <f>IF(P20=0,"-",V20/P20)</f>
        <v>0.5</v>
      </c>
      <c r="X20" s="334">
        <v>27000</v>
      </c>
      <c r="Y20" s="335">
        <f>IFERROR(X20/P20,"-")</f>
        <v>13500</v>
      </c>
      <c r="Z20" s="335">
        <f>IFERROR(X20/V20,"-")</f>
        <v>27000</v>
      </c>
      <c r="AA20" s="329">
        <f>SUM(X20:X21)-SUM(J20:J21)</f>
        <v>-51000</v>
      </c>
      <c r="AB20" s="83">
        <f>SUM(X20:X21)/SUM(J20:J21)</f>
        <v>0.34615384615385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0.5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>
        <v>1</v>
      </c>
      <c r="CG20" s="132">
        <f>IF(P20=0,"",IF(CF20=0,"",(CF20/P20)))</f>
        <v>0.5</v>
      </c>
      <c r="CH20" s="133">
        <v>1</v>
      </c>
      <c r="CI20" s="134">
        <f>IFERROR(CH20/CF20,"-")</f>
        <v>1</v>
      </c>
      <c r="CJ20" s="135">
        <v>27000</v>
      </c>
      <c r="CK20" s="136">
        <f>IFERROR(CJ20/CF20,"-")</f>
        <v>27000</v>
      </c>
      <c r="CL20" s="137"/>
      <c r="CM20" s="137"/>
      <c r="CN20" s="137">
        <v>1</v>
      </c>
      <c r="CO20" s="138">
        <v>1</v>
      </c>
      <c r="CP20" s="139">
        <v>27000</v>
      </c>
      <c r="CQ20" s="139">
        <v>27000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6" t="s">
        <v>106</v>
      </c>
      <c r="C21" s="346"/>
      <c r="D21" s="346" t="s">
        <v>103</v>
      </c>
      <c r="E21" s="346" t="s">
        <v>104</v>
      </c>
      <c r="F21" s="346" t="s">
        <v>70</v>
      </c>
      <c r="G21" s="88"/>
      <c r="H21" s="88"/>
      <c r="I21" s="88"/>
      <c r="J21" s="329"/>
      <c r="K21" s="79">
        <v>18</v>
      </c>
      <c r="L21" s="79">
        <v>14</v>
      </c>
      <c r="M21" s="79">
        <v>6</v>
      </c>
      <c r="N21" s="89">
        <v>2</v>
      </c>
      <c r="O21" s="90">
        <v>0</v>
      </c>
      <c r="P21" s="91">
        <f>N21+O21</f>
        <v>2</v>
      </c>
      <c r="Q21" s="80">
        <f>IFERROR(P21/M21,"-")</f>
        <v>0.33333333333333</v>
      </c>
      <c r="R21" s="79">
        <v>0</v>
      </c>
      <c r="S21" s="79">
        <v>0</v>
      </c>
      <c r="T21" s="80">
        <f>IFERROR(R21/(P21),"-")</f>
        <v>0</v>
      </c>
      <c r="U21" s="335"/>
      <c r="V21" s="82">
        <v>0</v>
      </c>
      <c r="W21" s="80">
        <f>IF(P21=0,"-",V21/P21)</f>
        <v>0</v>
      </c>
      <c r="X21" s="334">
        <v>0</v>
      </c>
      <c r="Y21" s="335">
        <f>IFERROR(X21/P21,"-")</f>
        <v>0</v>
      </c>
      <c r="Z21" s="335" t="str">
        <f>IFERROR(X21/V21,"-")</f>
        <v>-</v>
      </c>
      <c r="AA21" s="329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2</v>
      </c>
      <c r="BX21" s="125">
        <f>IF(P21=0,"",IF(BW21=0,"",(BW21/P21)))</f>
        <v>1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0.083333333333333</v>
      </c>
      <c r="B22" s="346" t="s">
        <v>107</v>
      </c>
      <c r="C22" s="346"/>
      <c r="D22" s="346"/>
      <c r="E22" s="346"/>
      <c r="F22" s="346" t="s">
        <v>65</v>
      </c>
      <c r="G22" s="88" t="s">
        <v>108</v>
      </c>
      <c r="H22" s="88" t="s">
        <v>109</v>
      </c>
      <c r="I22" s="88" t="s">
        <v>110</v>
      </c>
      <c r="J22" s="329">
        <v>96000</v>
      </c>
      <c r="K22" s="79">
        <v>19</v>
      </c>
      <c r="L22" s="79">
        <v>0</v>
      </c>
      <c r="M22" s="79">
        <v>61</v>
      </c>
      <c r="N22" s="89">
        <v>9</v>
      </c>
      <c r="O22" s="90">
        <v>0</v>
      </c>
      <c r="P22" s="91">
        <f>N22+O22</f>
        <v>9</v>
      </c>
      <c r="Q22" s="80">
        <f>IFERROR(P22/M22,"-")</f>
        <v>0.14754098360656</v>
      </c>
      <c r="R22" s="79">
        <v>1</v>
      </c>
      <c r="S22" s="79">
        <v>2</v>
      </c>
      <c r="T22" s="80">
        <f>IFERROR(R22/(P22),"-")</f>
        <v>0.11111111111111</v>
      </c>
      <c r="U22" s="335">
        <f>IFERROR(J22/SUM(N22:O23),"-")</f>
        <v>7384.6153846154</v>
      </c>
      <c r="V22" s="82">
        <v>1</v>
      </c>
      <c r="W22" s="80">
        <f>IF(P22=0,"-",V22/P22)</f>
        <v>0.11111111111111</v>
      </c>
      <c r="X22" s="334">
        <v>8000</v>
      </c>
      <c r="Y22" s="335">
        <f>IFERROR(X22/P22,"-")</f>
        <v>888.88888888889</v>
      </c>
      <c r="Z22" s="335">
        <f>IFERROR(X22/V22,"-")</f>
        <v>8000</v>
      </c>
      <c r="AA22" s="329">
        <f>SUM(X22:X23)-SUM(J22:J23)</f>
        <v>-88000</v>
      </c>
      <c r="AB22" s="83">
        <f>SUM(X22:X23)/SUM(J22:J23)</f>
        <v>0.083333333333333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0.11111111111111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4</v>
      </c>
      <c r="BF22" s="111">
        <f>IF(P22=0,"",IF(BE22=0,"",(BE22/P22)))</f>
        <v>0.44444444444444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0.22222222222222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2</v>
      </c>
      <c r="BX22" s="125">
        <f>IF(P22=0,"",IF(BW22=0,"",(BW22/P22)))</f>
        <v>0.22222222222222</v>
      </c>
      <c r="BY22" s="126">
        <v>1</v>
      </c>
      <c r="BZ22" s="127">
        <f>IFERROR(BY22/BW22,"-")</f>
        <v>0.5</v>
      </c>
      <c r="CA22" s="128">
        <v>8000</v>
      </c>
      <c r="CB22" s="129">
        <f>IFERROR(CA22/BW22,"-")</f>
        <v>4000</v>
      </c>
      <c r="CC22" s="130"/>
      <c r="CD22" s="130">
        <v>1</v>
      </c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8000</v>
      </c>
      <c r="CQ22" s="139">
        <v>8000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6" t="s">
        <v>111</v>
      </c>
      <c r="C23" s="346"/>
      <c r="D23" s="346"/>
      <c r="E23" s="346"/>
      <c r="F23" s="346" t="s">
        <v>70</v>
      </c>
      <c r="G23" s="88"/>
      <c r="H23" s="88"/>
      <c r="I23" s="88"/>
      <c r="J23" s="329"/>
      <c r="K23" s="79">
        <v>14</v>
      </c>
      <c r="L23" s="79">
        <v>12</v>
      </c>
      <c r="M23" s="79">
        <v>9</v>
      </c>
      <c r="N23" s="89">
        <v>4</v>
      </c>
      <c r="O23" s="90">
        <v>0</v>
      </c>
      <c r="P23" s="91">
        <f>N23+O23</f>
        <v>4</v>
      </c>
      <c r="Q23" s="80">
        <f>IFERROR(P23/M23,"-")</f>
        <v>0.44444444444444</v>
      </c>
      <c r="R23" s="79">
        <v>0</v>
      </c>
      <c r="S23" s="79">
        <v>0</v>
      </c>
      <c r="T23" s="80">
        <f>IFERROR(R23/(P23),"-")</f>
        <v>0</v>
      </c>
      <c r="U23" s="335"/>
      <c r="V23" s="82">
        <v>0</v>
      </c>
      <c r="W23" s="80">
        <f>IF(P23=0,"-",V23/P23)</f>
        <v>0</v>
      </c>
      <c r="X23" s="334">
        <v>0</v>
      </c>
      <c r="Y23" s="335">
        <f>IFERROR(X23/P23,"-")</f>
        <v>0</v>
      </c>
      <c r="Z23" s="335" t="str">
        <f>IFERROR(X23/V23,"-")</f>
        <v>-</v>
      </c>
      <c r="AA23" s="329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0.25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</v>
      </c>
      <c r="BO23" s="118">
        <f>IF(P23=0,"",IF(BN23=0,"",(BN23/P23)))</f>
        <v>0.25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2</v>
      </c>
      <c r="BX23" s="125">
        <f>IF(P23=0,"",IF(BW23=0,"",(BW23/P23)))</f>
        <v>0.5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0.19166666666667</v>
      </c>
      <c r="B24" s="346" t="s">
        <v>112</v>
      </c>
      <c r="C24" s="346"/>
      <c r="D24" s="346" t="s">
        <v>113</v>
      </c>
      <c r="E24" s="346" t="s">
        <v>114</v>
      </c>
      <c r="F24" s="346" t="s">
        <v>65</v>
      </c>
      <c r="G24" s="88" t="s">
        <v>115</v>
      </c>
      <c r="H24" s="88" t="s">
        <v>116</v>
      </c>
      <c r="I24" s="347" t="s">
        <v>117</v>
      </c>
      <c r="J24" s="329">
        <v>120000</v>
      </c>
      <c r="K24" s="79">
        <v>3</v>
      </c>
      <c r="L24" s="79">
        <v>0</v>
      </c>
      <c r="M24" s="79">
        <v>21</v>
      </c>
      <c r="N24" s="89">
        <v>2</v>
      </c>
      <c r="O24" s="90">
        <v>0</v>
      </c>
      <c r="P24" s="91">
        <f>N24+O24</f>
        <v>2</v>
      </c>
      <c r="Q24" s="80">
        <f>IFERROR(P24/M24,"-")</f>
        <v>0.095238095238095</v>
      </c>
      <c r="R24" s="79">
        <v>0</v>
      </c>
      <c r="S24" s="79">
        <v>0</v>
      </c>
      <c r="T24" s="80">
        <f>IFERROR(R24/(P24),"-")</f>
        <v>0</v>
      </c>
      <c r="U24" s="335">
        <f>IFERROR(J24/SUM(N24:O28),"-")</f>
        <v>9230.7692307692</v>
      </c>
      <c r="V24" s="82">
        <v>0</v>
      </c>
      <c r="W24" s="80">
        <f>IF(P24=0,"-",V24/P24)</f>
        <v>0</v>
      </c>
      <c r="X24" s="334">
        <v>0</v>
      </c>
      <c r="Y24" s="335">
        <f>IFERROR(X24/P24,"-")</f>
        <v>0</v>
      </c>
      <c r="Z24" s="335" t="str">
        <f>IFERROR(X24/V24,"-")</f>
        <v>-</v>
      </c>
      <c r="AA24" s="329">
        <f>SUM(X24:X28)-SUM(J24:J28)</f>
        <v>-97000</v>
      </c>
      <c r="AB24" s="83">
        <f>SUM(X24:X28)/SUM(J24:J28)</f>
        <v>0.19166666666667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2</v>
      </c>
      <c r="BF24" s="111">
        <f>IF(P24=0,"",IF(BE24=0,"",(BE24/P24)))</f>
        <v>1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6" t="s">
        <v>118</v>
      </c>
      <c r="C25" s="346"/>
      <c r="D25" s="346" t="s">
        <v>119</v>
      </c>
      <c r="E25" s="346" t="s">
        <v>120</v>
      </c>
      <c r="F25" s="346" t="s">
        <v>65</v>
      </c>
      <c r="G25" s="88" t="s">
        <v>115</v>
      </c>
      <c r="H25" s="88" t="s">
        <v>116</v>
      </c>
      <c r="I25" s="348" t="s">
        <v>121</v>
      </c>
      <c r="J25" s="329"/>
      <c r="K25" s="79">
        <v>6</v>
      </c>
      <c r="L25" s="79">
        <v>0</v>
      </c>
      <c r="M25" s="79">
        <v>23</v>
      </c>
      <c r="N25" s="89">
        <v>1</v>
      </c>
      <c r="O25" s="90">
        <v>0</v>
      </c>
      <c r="P25" s="91">
        <f>N25+O25</f>
        <v>1</v>
      </c>
      <c r="Q25" s="80">
        <f>IFERROR(P25/M25,"-")</f>
        <v>0.043478260869565</v>
      </c>
      <c r="R25" s="79">
        <v>0</v>
      </c>
      <c r="S25" s="79">
        <v>0</v>
      </c>
      <c r="T25" s="80">
        <f>IFERROR(R25/(P25),"-")</f>
        <v>0</v>
      </c>
      <c r="U25" s="335"/>
      <c r="V25" s="82">
        <v>0</v>
      </c>
      <c r="W25" s="80">
        <f>IF(P25=0,"-",V25/P25)</f>
        <v>0</v>
      </c>
      <c r="X25" s="334">
        <v>0</v>
      </c>
      <c r="Y25" s="335">
        <f>IFERROR(X25/P25,"-")</f>
        <v>0</v>
      </c>
      <c r="Z25" s="335" t="str">
        <f>IFERROR(X25/V25,"-")</f>
        <v>-</v>
      </c>
      <c r="AA25" s="329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1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6" t="s">
        <v>122</v>
      </c>
      <c r="C26" s="346"/>
      <c r="D26" s="346" t="s">
        <v>123</v>
      </c>
      <c r="E26" s="346" t="s">
        <v>124</v>
      </c>
      <c r="F26" s="346" t="s">
        <v>65</v>
      </c>
      <c r="G26" s="88" t="s">
        <v>115</v>
      </c>
      <c r="H26" s="88" t="s">
        <v>116</v>
      </c>
      <c r="I26" s="347" t="s">
        <v>125</v>
      </c>
      <c r="J26" s="329"/>
      <c r="K26" s="79">
        <v>7</v>
      </c>
      <c r="L26" s="79">
        <v>0</v>
      </c>
      <c r="M26" s="79">
        <v>31</v>
      </c>
      <c r="N26" s="89">
        <v>2</v>
      </c>
      <c r="O26" s="90">
        <v>0</v>
      </c>
      <c r="P26" s="91">
        <f>N26+O26</f>
        <v>2</v>
      </c>
      <c r="Q26" s="80">
        <f>IFERROR(P26/M26,"-")</f>
        <v>0.064516129032258</v>
      </c>
      <c r="R26" s="79">
        <v>1</v>
      </c>
      <c r="S26" s="79">
        <v>0</v>
      </c>
      <c r="T26" s="80">
        <f>IFERROR(R26/(P26),"-")</f>
        <v>0.5</v>
      </c>
      <c r="U26" s="335"/>
      <c r="V26" s="82">
        <v>1</v>
      </c>
      <c r="W26" s="80">
        <f>IF(P26=0,"-",V26/P26)</f>
        <v>0.5</v>
      </c>
      <c r="X26" s="334">
        <v>12000</v>
      </c>
      <c r="Y26" s="335">
        <f>IFERROR(X26/P26,"-")</f>
        <v>6000</v>
      </c>
      <c r="Z26" s="335">
        <f>IFERROR(X26/V26,"-")</f>
        <v>12000</v>
      </c>
      <c r="AA26" s="329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2</v>
      </c>
      <c r="BO26" s="118">
        <f>IF(P26=0,"",IF(BN26=0,"",(BN26/P26)))</f>
        <v>1</v>
      </c>
      <c r="BP26" s="119">
        <v>1</v>
      </c>
      <c r="BQ26" s="120">
        <f>IFERROR(BP26/BN26,"-")</f>
        <v>0.5</v>
      </c>
      <c r="BR26" s="121">
        <v>12000</v>
      </c>
      <c r="BS26" s="122">
        <f>IFERROR(BR26/BN26,"-")</f>
        <v>6000</v>
      </c>
      <c r="BT26" s="123"/>
      <c r="BU26" s="123"/>
      <c r="BV26" s="123">
        <v>1</v>
      </c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12000</v>
      </c>
      <c r="CQ26" s="139">
        <v>12000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6" t="s">
        <v>126</v>
      </c>
      <c r="C27" s="346"/>
      <c r="D27" s="346" t="s">
        <v>127</v>
      </c>
      <c r="E27" s="346" t="s">
        <v>128</v>
      </c>
      <c r="F27" s="346" t="s">
        <v>65</v>
      </c>
      <c r="G27" s="88" t="s">
        <v>115</v>
      </c>
      <c r="H27" s="88" t="s">
        <v>116</v>
      </c>
      <c r="I27" s="348" t="s">
        <v>92</v>
      </c>
      <c r="J27" s="329"/>
      <c r="K27" s="79">
        <v>3</v>
      </c>
      <c r="L27" s="79">
        <v>0</v>
      </c>
      <c r="M27" s="79">
        <v>22</v>
      </c>
      <c r="N27" s="89">
        <v>2</v>
      </c>
      <c r="O27" s="90">
        <v>0</v>
      </c>
      <c r="P27" s="91">
        <f>N27+O27</f>
        <v>2</v>
      </c>
      <c r="Q27" s="80">
        <f>IFERROR(P27/M27,"-")</f>
        <v>0.090909090909091</v>
      </c>
      <c r="R27" s="79">
        <v>0</v>
      </c>
      <c r="S27" s="79">
        <v>1</v>
      </c>
      <c r="T27" s="80">
        <f>IFERROR(R27/(P27),"-")</f>
        <v>0</v>
      </c>
      <c r="U27" s="335"/>
      <c r="V27" s="82">
        <v>1</v>
      </c>
      <c r="W27" s="80">
        <f>IF(P27=0,"-",V27/P27)</f>
        <v>0.5</v>
      </c>
      <c r="X27" s="334">
        <v>3000</v>
      </c>
      <c r="Y27" s="335">
        <f>IFERROR(X27/P27,"-")</f>
        <v>1500</v>
      </c>
      <c r="Z27" s="335">
        <f>IFERROR(X27/V27,"-")</f>
        <v>3000</v>
      </c>
      <c r="AA27" s="329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0.5</v>
      </c>
      <c r="BP27" s="119">
        <v>1</v>
      </c>
      <c r="BQ27" s="120">
        <f>IFERROR(BP27/BN27,"-")</f>
        <v>1</v>
      </c>
      <c r="BR27" s="121">
        <v>3000</v>
      </c>
      <c r="BS27" s="122">
        <f>IFERROR(BR27/BN27,"-")</f>
        <v>3000</v>
      </c>
      <c r="BT27" s="123">
        <v>1</v>
      </c>
      <c r="BU27" s="123"/>
      <c r="BV27" s="123"/>
      <c r="BW27" s="124">
        <v>1</v>
      </c>
      <c r="BX27" s="125">
        <f>IF(P27=0,"",IF(BW27=0,"",(BW27/P27)))</f>
        <v>0.5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3000</v>
      </c>
      <c r="CQ27" s="139">
        <v>3000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6" t="s">
        <v>129</v>
      </c>
      <c r="C28" s="346"/>
      <c r="D28" s="346" t="s">
        <v>130</v>
      </c>
      <c r="E28" s="346" t="s">
        <v>130</v>
      </c>
      <c r="F28" s="346" t="s">
        <v>70</v>
      </c>
      <c r="G28" s="88" t="s">
        <v>131</v>
      </c>
      <c r="H28" s="88"/>
      <c r="I28" s="88"/>
      <c r="J28" s="329"/>
      <c r="K28" s="79">
        <v>39</v>
      </c>
      <c r="L28" s="79">
        <v>24</v>
      </c>
      <c r="M28" s="79">
        <v>45</v>
      </c>
      <c r="N28" s="89">
        <v>6</v>
      </c>
      <c r="O28" s="90">
        <v>0</v>
      </c>
      <c r="P28" s="91">
        <f>N28+O28</f>
        <v>6</v>
      </c>
      <c r="Q28" s="80">
        <f>IFERROR(P28/M28,"-")</f>
        <v>0.13333333333333</v>
      </c>
      <c r="R28" s="79">
        <v>0</v>
      </c>
      <c r="S28" s="79">
        <v>2</v>
      </c>
      <c r="T28" s="80">
        <f>IFERROR(R28/(P28),"-")</f>
        <v>0</v>
      </c>
      <c r="U28" s="335"/>
      <c r="V28" s="82">
        <v>2</v>
      </c>
      <c r="W28" s="80">
        <f>IF(P28=0,"-",V28/P28)</f>
        <v>0.33333333333333</v>
      </c>
      <c r="X28" s="334">
        <v>8000</v>
      </c>
      <c r="Y28" s="335">
        <f>IFERROR(X28/P28,"-")</f>
        <v>1333.3333333333</v>
      </c>
      <c r="Z28" s="335">
        <f>IFERROR(X28/V28,"-")</f>
        <v>4000</v>
      </c>
      <c r="AA28" s="329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4</v>
      </c>
      <c r="BO28" s="118">
        <f>IF(P28=0,"",IF(BN28=0,"",(BN28/P28)))</f>
        <v>0.66666666666667</v>
      </c>
      <c r="BP28" s="119">
        <v>2</v>
      </c>
      <c r="BQ28" s="120">
        <f>IFERROR(BP28/BN28,"-")</f>
        <v>0.5</v>
      </c>
      <c r="BR28" s="121">
        <v>8000</v>
      </c>
      <c r="BS28" s="122">
        <f>IFERROR(BR28/BN28,"-")</f>
        <v>2000</v>
      </c>
      <c r="BT28" s="123">
        <v>2</v>
      </c>
      <c r="BU28" s="123"/>
      <c r="BV28" s="123"/>
      <c r="BW28" s="124">
        <v>1</v>
      </c>
      <c r="BX28" s="125">
        <f>IF(P28=0,"",IF(BW28=0,"",(BW28/P28)))</f>
        <v>0.16666666666667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1</v>
      </c>
      <c r="CG28" s="132">
        <f>IF(P28=0,"",IF(CF28=0,"",(CF28/P28)))</f>
        <v>0.16666666666667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2</v>
      </c>
      <c r="CP28" s="139">
        <v>8000</v>
      </c>
      <c r="CQ28" s="139">
        <v>5000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30"/>
      <c r="B29" s="85"/>
      <c r="C29" s="86"/>
      <c r="D29" s="86"/>
      <c r="E29" s="86"/>
      <c r="F29" s="87"/>
      <c r="G29" s="88"/>
      <c r="H29" s="88"/>
      <c r="I29" s="88"/>
      <c r="J29" s="330"/>
      <c r="K29" s="34"/>
      <c r="L29" s="34"/>
      <c r="M29" s="31"/>
      <c r="N29" s="23"/>
      <c r="O29" s="23"/>
      <c r="P29" s="23"/>
      <c r="Q29" s="32"/>
      <c r="R29" s="32"/>
      <c r="S29" s="23"/>
      <c r="T29" s="32"/>
      <c r="U29" s="336"/>
      <c r="V29" s="25"/>
      <c r="W29" s="25"/>
      <c r="X29" s="336"/>
      <c r="Y29" s="336"/>
      <c r="Z29" s="336"/>
      <c r="AA29" s="336"/>
      <c r="AB29" s="33"/>
      <c r="AC29" s="57"/>
      <c r="AD29" s="61"/>
      <c r="AE29" s="62"/>
      <c r="AF29" s="61"/>
      <c r="AG29" s="65"/>
      <c r="AH29" s="66"/>
      <c r="AI29" s="67"/>
      <c r="AJ29" s="68"/>
      <c r="AK29" s="68"/>
      <c r="AL29" s="68"/>
      <c r="AM29" s="61"/>
      <c r="AN29" s="62"/>
      <c r="AO29" s="61"/>
      <c r="AP29" s="65"/>
      <c r="AQ29" s="66"/>
      <c r="AR29" s="67"/>
      <c r="AS29" s="68"/>
      <c r="AT29" s="68"/>
      <c r="AU29" s="68"/>
      <c r="AV29" s="61"/>
      <c r="AW29" s="62"/>
      <c r="AX29" s="61"/>
      <c r="AY29" s="65"/>
      <c r="AZ29" s="66"/>
      <c r="BA29" s="67"/>
      <c r="BB29" s="68"/>
      <c r="BC29" s="68"/>
      <c r="BD29" s="68"/>
      <c r="BE29" s="61"/>
      <c r="BF29" s="62"/>
      <c r="BG29" s="61"/>
      <c r="BH29" s="65"/>
      <c r="BI29" s="66"/>
      <c r="BJ29" s="67"/>
      <c r="BK29" s="68"/>
      <c r="BL29" s="68"/>
      <c r="BM29" s="68"/>
      <c r="BN29" s="63"/>
      <c r="BO29" s="64"/>
      <c r="BP29" s="61"/>
      <c r="BQ29" s="65"/>
      <c r="BR29" s="66"/>
      <c r="BS29" s="67"/>
      <c r="BT29" s="68"/>
      <c r="BU29" s="68"/>
      <c r="BV29" s="68"/>
      <c r="BW29" s="63"/>
      <c r="BX29" s="64"/>
      <c r="BY29" s="61"/>
      <c r="BZ29" s="65"/>
      <c r="CA29" s="66"/>
      <c r="CB29" s="67"/>
      <c r="CC29" s="68"/>
      <c r="CD29" s="68"/>
      <c r="CE29" s="68"/>
      <c r="CF29" s="63"/>
      <c r="CG29" s="64"/>
      <c r="CH29" s="61"/>
      <c r="CI29" s="65"/>
      <c r="CJ29" s="66"/>
      <c r="CK29" s="67"/>
      <c r="CL29" s="68"/>
      <c r="CM29" s="68"/>
      <c r="CN29" s="68"/>
      <c r="CO29" s="69"/>
      <c r="CP29" s="66"/>
      <c r="CQ29" s="66"/>
      <c r="CR29" s="66"/>
      <c r="CS29" s="70"/>
    </row>
    <row r="30" spans="1:98">
      <c r="A30" s="30"/>
      <c r="B30" s="37"/>
      <c r="C30" s="21"/>
      <c r="D30" s="21"/>
      <c r="E30" s="21"/>
      <c r="F30" s="22"/>
      <c r="G30" s="36"/>
      <c r="H30" s="36"/>
      <c r="I30" s="73"/>
      <c r="J30" s="331"/>
      <c r="K30" s="34"/>
      <c r="L30" s="34"/>
      <c r="M30" s="31"/>
      <c r="N30" s="23"/>
      <c r="O30" s="23"/>
      <c r="P30" s="23"/>
      <c r="Q30" s="32"/>
      <c r="R30" s="32"/>
      <c r="S30" s="23"/>
      <c r="T30" s="32"/>
      <c r="U30" s="336"/>
      <c r="V30" s="25"/>
      <c r="W30" s="25"/>
      <c r="X30" s="336"/>
      <c r="Y30" s="336"/>
      <c r="Z30" s="336"/>
      <c r="AA30" s="336"/>
      <c r="AB30" s="33"/>
      <c r="AC30" s="59"/>
      <c r="AD30" s="61"/>
      <c r="AE30" s="62"/>
      <c r="AF30" s="61"/>
      <c r="AG30" s="65"/>
      <c r="AH30" s="66"/>
      <c r="AI30" s="67"/>
      <c r="AJ30" s="68"/>
      <c r="AK30" s="68"/>
      <c r="AL30" s="68"/>
      <c r="AM30" s="61"/>
      <c r="AN30" s="62"/>
      <c r="AO30" s="61"/>
      <c r="AP30" s="65"/>
      <c r="AQ30" s="66"/>
      <c r="AR30" s="67"/>
      <c r="AS30" s="68"/>
      <c r="AT30" s="68"/>
      <c r="AU30" s="68"/>
      <c r="AV30" s="61"/>
      <c r="AW30" s="62"/>
      <c r="AX30" s="61"/>
      <c r="AY30" s="65"/>
      <c r="AZ30" s="66"/>
      <c r="BA30" s="67"/>
      <c r="BB30" s="68"/>
      <c r="BC30" s="68"/>
      <c r="BD30" s="68"/>
      <c r="BE30" s="61"/>
      <c r="BF30" s="62"/>
      <c r="BG30" s="61"/>
      <c r="BH30" s="65"/>
      <c r="BI30" s="66"/>
      <c r="BJ30" s="67"/>
      <c r="BK30" s="68"/>
      <c r="BL30" s="68"/>
      <c r="BM30" s="68"/>
      <c r="BN30" s="63"/>
      <c r="BO30" s="64"/>
      <c r="BP30" s="61"/>
      <c r="BQ30" s="65"/>
      <c r="BR30" s="66"/>
      <c r="BS30" s="67"/>
      <c r="BT30" s="68"/>
      <c r="BU30" s="68"/>
      <c r="BV30" s="68"/>
      <c r="BW30" s="63"/>
      <c r="BX30" s="64"/>
      <c r="BY30" s="61"/>
      <c r="BZ30" s="65"/>
      <c r="CA30" s="66"/>
      <c r="CB30" s="67"/>
      <c r="CC30" s="68"/>
      <c r="CD30" s="68"/>
      <c r="CE30" s="68"/>
      <c r="CF30" s="63"/>
      <c r="CG30" s="64"/>
      <c r="CH30" s="61"/>
      <c r="CI30" s="65"/>
      <c r="CJ30" s="66"/>
      <c r="CK30" s="67"/>
      <c r="CL30" s="68"/>
      <c r="CM30" s="68"/>
      <c r="CN30" s="68"/>
      <c r="CO30" s="69"/>
      <c r="CP30" s="66"/>
      <c r="CQ30" s="66"/>
      <c r="CR30" s="66"/>
      <c r="CS30" s="70"/>
    </row>
    <row r="31" spans="1:98">
      <c r="A31" s="19">
        <f>AB31</f>
        <v>1.4313218390805</v>
      </c>
      <c r="B31" s="39"/>
      <c r="C31" s="39"/>
      <c r="D31" s="39"/>
      <c r="E31" s="39"/>
      <c r="F31" s="39"/>
      <c r="G31" s="40" t="s">
        <v>132</v>
      </c>
      <c r="H31" s="40"/>
      <c r="I31" s="40"/>
      <c r="J31" s="332">
        <f>SUM(J6:J30)</f>
        <v>1392000</v>
      </c>
      <c r="K31" s="41">
        <f>SUM(K6:K30)</f>
        <v>482</v>
      </c>
      <c r="L31" s="41">
        <f>SUM(L6:L30)</f>
        <v>230</v>
      </c>
      <c r="M31" s="41">
        <f>SUM(M6:M30)</f>
        <v>827</v>
      </c>
      <c r="N31" s="41">
        <f>SUM(N6:N30)</f>
        <v>98</v>
      </c>
      <c r="O31" s="41">
        <f>SUM(O6:O30)</f>
        <v>0</v>
      </c>
      <c r="P31" s="41">
        <f>SUM(P6:P30)</f>
        <v>98</v>
      </c>
      <c r="Q31" s="42">
        <f>IFERROR(P31/M31,"-")</f>
        <v>0.11850060459492</v>
      </c>
      <c r="R31" s="76">
        <f>SUM(R6:R30)</f>
        <v>10</v>
      </c>
      <c r="S31" s="76">
        <f>SUM(S6:S30)</f>
        <v>18</v>
      </c>
      <c r="T31" s="42">
        <f>IFERROR(R31/P31,"-")</f>
        <v>0.10204081632653</v>
      </c>
      <c r="U31" s="337">
        <f>IFERROR(J31/P31,"-")</f>
        <v>14204.081632653</v>
      </c>
      <c r="V31" s="44">
        <f>SUM(V6:V30)</f>
        <v>17</v>
      </c>
      <c r="W31" s="42">
        <f>IFERROR(V31/P31,"-")</f>
        <v>0.1734693877551</v>
      </c>
      <c r="X31" s="332">
        <f>SUM(X6:X30)</f>
        <v>1992400</v>
      </c>
      <c r="Y31" s="332">
        <f>IFERROR(X31/P31,"-")</f>
        <v>20330.612244898</v>
      </c>
      <c r="Z31" s="332">
        <f>IFERROR(X31/V31,"-")</f>
        <v>117200</v>
      </c>
      <c r="AA31" s="332">
        <f>X31-J31</f>
        <v>600400</v>
      </c>
      <c r="AB31" s="45">
        <f>X31/J31</f>
        <v>1.4313218390805</v>
      </c>
      <c r="AC31" s="58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8"/>
    <mergeCell ref="J24:J28"/>
    <mergeCell ref="U24:U28"/>
    <mergeCell ref="AA24:AA28"/>
    <mergeCell ref="AB24:AB2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30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31</v>
      </c>
      <c r="CP2" s="272" t="s">
        <v>32</v>
      </c>
      <c r="CQ2" s="260" t="s">
        <v>33</v>
      </c>
      <c r="CR2" s="261"/>
      <c r="CS2" s="262"/>
    </row>
    <row r="3" spans="1:98" customHeight="1" ht="14.25">
      <c r="A3" s="11" t="s">
        <v>133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35</v>
      </c>
      <c r="AE3" s="264"/>
      <c r="AF3" s="264"/>
      <c r="AG3" s="264"/>
      <c r="AH3" s="264"/>
      <c r="AI3" s="264"/>
      <c r="AJ3" s="264"/>
      <c r="AK3" s="264"/>
      <c r="AL3" s="264"/>
      <c r="AM3" s="275" t="s">
        <v>36</v>
      </c>
      <c r="AN3" s="276"/>
      <c r="AO3" s="276"/>
      <c r="AP3" s="276"/>
      <c r="AQ3" s="276"/>
      <c r="AR3" s="276"/>
      <c r="AS3" s="276"/>
      <c r="AT3" s="276"/>
      <c r="AU3" s="277"/>
      <c r="AV3" s="278" t="s">
        <v>37</v>
      </c>
      <c r="AW3" s="279"/>
      <c r="AX3" s="279"/>
      <c r="AY3" s="279"/>
      <c r="AZ3" s="279"/>
      <c r="BA3" s="279"/>
      <c r="BB3" s="279"/>
      <c r="BC3" s="279"/>
      <c r="BD3" s="280"/>
      <c r="BE3" s="281" t="s">
        <v>38</v>
      </c>
      <c r="BF3" s="282"/>
      <c r="BG3" s="282"/>
      <c r="BH3" s="282"/>
      <c r="BI3" s="282"/>
      <c r="BJ3" s="282"/>
      <c r="BK3" s="282"/>
      <c r="BL3" s="282"/>
      <c r="BM3" s="283"/>
      <c r="BN3" s="284" t="s">
        <v>39</v>
      </c>
      <c r="BO3" s="285"/>
      <c r="BP3" s="285"/>
      <c r="BQ3" s="285"/>
      <c r="BR3" s="285"/>
      <c r="BS3" s="285"/>
      <c r="BT3" s="285"/>
      <c r="BU3" s="285"/>
      <c r="BV3" s="286"/>
      <c r="BW3" s="287" t="s">
        <v>40</v>
      </c>
      <c r="BX3" s="288"/>
      <c r="BY3" s="288"/>
      <c r="BZ3" s="288"/>
      <c r="CA3" s="288"/>
      <c r="CB3" s="288"/>
      <c r="CC3" s="288"/>
      <c r="CD3" s="288"/>
      <c r="CE3" s="289"/>
      <c r="CF3" s="290" t="s">
        <v>41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42</v>
      </c>
      <c r="CR3" s="266"/>
      <c r="CS3" s="267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1"/>
      <c r="CP4" s="274"/>
      <c r="CQ4" s="52" t="s">
        <v>60</v>
      </c>
      <c r="CR4" s="52" t="s">
        <v>61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6" t="s">
        <v>134</v>
      </c>
      <c r="C6" s="346"/>
      <c r="D6" s="346" t="s">
        <v>135</v>
      </c>
      <c r="E6" s="346" t="s">
        <v>84</v>
      </c>
      <c r="F6" s="346" t="s">
        <v>65</v>
      </c>
      <c r="G6" s="88" t="s">
        <v>136</v>
      </c>
      <c r="H6" s="88" t="s">
        <v>137</v>
      </c>
      <c r="I6" s="88" t="s">
        <v>138</v>
      </c>
      <c r="J6" s="329">
        <v>108000</v>
      </c>
      <c r="K6" s="79">
        <v>3</v>
      </c>
      <c r="L6" s="79">
        <v>0</v>
      </c>
      <c r="M6" s="79">
        <v>18</v>
      </c>
      <c r="N6" s="89">
        <v>1</v>
      </c>
      <c r="O6" s="90">
        <v>0</v>
      </c>
      <c r="P6" s="91">
        <f>N6+O6</f>
        <v>1</v>
      </c>
      <c r="Q6" s="80">
        <f>IFERROR(P6/M6,"-")</f>
        <v>0.055555555555556</v>
      </c>
      <c r="R6" s="79">
        <v>0</v>
      </c>
      <c r="S6" s="79">
        <v>0</v>
      </c>
      <c r="T6" s="80">
        <f>IFERROR(R6/(P6),"-")</f>
        <v>0</v>
      </c>
      <c r="U6" s="335">
        <f>IFERROR(J6/SUM(N6:O7),"-")</f>
        <v>108000</v>
      </c>
      <c r="V6" s="82">
        <v>0</v>
      </c>
      <c r="W6" s="80">
        <f>IF(P6=0,"-",V6/P6)</f>
        <v>0</v>
      </c>
      <c r="X6" s="334">
        <v>0</v>
      </c>
      <c r="Y6" s="335">
        <f>IFERROR(X6/P6,"-")</f>
        <v>0</v>
      </c>
      <c r="Z6" s="335" t="str">
        <f>IFERROR(X6/V6,"-")</f>
        <v>-</v>
      </c>
      <c r="AA6" s="329">
        <f>SUM(X6:X7)-SUM(J6:J7)</f>
        <v>-108000</v>
      </c>
      <c r="AB6" s="83">
        <f>SUM(X6:X7)/SUM(J6:J7)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>
        <v>1</v>
      </c>
      <c r="CG6" s="132">
        <f>IF(P6=0,"",IF(CF6=0,"",(CF6/P6)))</f>
        <v>1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139</v>
      </c>
      <c r="C7" s="346"/>
      <c r="D7" s="346"/>
      <c r="E7" s="346"/>
      <c r="F7" s="346" t="s">
        <v>70</v>
      </c>
      <c r="G7" s="88"/>
      <c r="H7" s="88"/>
      <c r="I7" s="88"/>
      <c r="J7" s="329"/>
      <c r="K7" s="79">
        <v>3</v>
      </c>
      <c r="L7" s="79">
        <v>3</v>
      </c>
      <c r="M7" s="79">
        <v>0</v>
      </c>
      <c r="N7" s="89">
        <v>0</v>
      </c>
      <c r="O7" s="90">
        <v>0</v>
      </c>
      <c r="P7" s="91">
        <f>N7+O7</f>
        <v>0</v>
      </c>
      <c r="Q7" s="80" t="str">
        <f>IFERROR(P7/M7,"-")</f>
        <v>-</v>
      </c>
      <c r="R7" s="79">
        <v>0</v>
      </c>
      <c r="S7" s="79">
        <v>0</v>
      </c>
      <c r="T7" s="80" t="str">
        <f>IFERROR(R7/(P7),"-")</f>
        <v>-</v>
      </c>
      <c r="U7" s="335"/>
      <c r="V7" s="82">
        <v>0</v>
      </c>
      <c r="W7" s="80" t="str">
        <f>IF(P7=0,"-",V7/P7)</f>
        <v>-</v>
      </c>
      <c r="X7" s="334">
        <v>0</v>
      </c>
      <c r="Y7" s="335" t="str">
        <f>IFERROR(X7/P7,"-")</f>
        <v>-</v>
      </c>
      <c r="Z7" s="335" t="str">
        <f>IFERROR(X7/V7,"-")</f>
        <v>-</v>
      </c>
      <c r="AA7" s="329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0"/>
      <c r="K8" s="34"/>
      <c r="L8" s="34"/>
      <c r="M8" s="31"/>
      <c r="N8" s="23"/>
      <c r="O8" s="23"/>
      <c r="P8" s="23"/>
      <c r="Q8" s="32"/>
      <c r="R8" s="32"/>
      <c r="S8" s="23"/>
      <c r="T8" s="32"/>
      <c r="U8" s="336"/>
      <c r="V8" s="25"/>
      <c r="W8" s="25"/>
      <c r="X8" s="336"/>
      <c r="Y8" s="336"/>
      <c r="Z8" s="336"/>
      <c r="AA8" s="336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1"/>
      <c r="K9" s="34"/>
      <c r="L9" s="34"/>
      <c r="M9" s="31"/>
      <c r="N9" s="23"/>
      <c r="O9" s="23"/>
      <c r="P9" s="23"/>
      <c r="Q9" s="32"/>
      <c r="R9" s="32"/>
      <c r="S9" s="23"/>
      <c r="T9" s="32"/>
      <c r="U9" s="336"/>
      <c r="V9" s="25"/>
      <c r="W9" s="25"/>
      <c r="X9" s="336"/>
      <c r="Y9" s="336"/>
      <c r="Z9" s="336"/>
      <c r="AA9" s="336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</v>
      </c>
      <c r="B10" s="39"/>
      <c r="C10" s="39"/>
      <c r="D10" s="39"/>
      <c r="E10" s="39"/>
      <c r="F10" s="39"/>
      <c r="G10" s="40" t="s">
        <v>140</v>
      </c>
      <c r="H10" s="40"/>
      <c r="I10" s="40"/>
      <c r="J10" s="332">
        <f>SUM(J6:J9)</f>
        <v>108000</v>
      </c>
      <c r="K10" s="41">
        <f>SUM(K6:K9)</f>
        <v>6</v>
      </c>
      <c r="L10" s="41">
        <f>SUM(L6:L9)</f>
        <v>3</v>
      </c>
      <c r="M10" s="41">
        <f>SUM(M6:M9)</f>
        <v>18</v>
      </c>
      <c r="N10" s="41">
        <f>SUM(N6:N9)</f>
        <v>1</v>
      </c>
      <c r="O10" s="41">
        <f>SUM(O6:O9)</f>
        <v>0</v>
      </c>
      <c r="P10" s="41">
        <f>SUM(P6:P9)</f>
        <v>1</v>
      </c>
      <c r="Q10" s="42">
        <f>IFERROR(P10/M10,"-")</f>
        <v>0.055555555555556</v>
      </c>
      <c r="R10" s="76">
        <f>SUM(R6:R9)</f>
        <v>0</v>
      </c>
      <c r="S10" s="76">
        <f>SUM(S6:S9)</f>
        <v>0</v>
      </c>
      <c r="T10" s="42">
        <f>IFERROR(R10/P10,"-")</f>
        <v>0</v>
      </c>
      <c r="U10" s="337">
        <f>IFERROR(J10/P10,"-")</f>
        <v>108000</v>
      </c>
      <c r="V10" s="44">
        <f>SUM(V6:V9)</f>
        <v>0</v>
      </c>
      <c r="W10" s="42">
        <f>IFERROR(V10/P10,"-")</f>
        <v>0</v>
      </c>
      <c r="X10" s="332">
        <f>SUM(X6:X9)</f>
        <v>0</v>
      </c>
      <c r="Y10" s="332">
        <f>IFERROR(X10/P10,"-")</f>
        <v>0</v>
      </c>
      <c r="Z10" s="332" t="str">
        <f>IFERROR(X10/V10,"-")</f>
        <v>-</v>
      </c>
      <c r="AA10" s="332">
        <f>X10-J10</f>
        <v>-108000</v>
      </c>
      <c r="AB10" s="45">
        <f>X10/J10</f>
        <v>0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26</v>
      </c>
      <c r="B2" s="145" t="s">
        <v>27</v>
      </c>
      <c r="E2" s="147"/>
      <c r="F2" s="147"/>
      <c r="G2" s="147"/>
      <c r="H2" s="147"/>
      <c r="I2" s="147"/>
      <c r="J2" s="148"/>
      <c r="K2" s="148"/>
      <c r="L2" s="148" t="s">
        <v>28</v>
      </c>
      <c r="M2" s="148"/>
      <c r="N2" s="148"/>
      <c r="O2" s="148" t="s">
        <v>29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30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31</v>
      </c>
      <c r="CK2" s="306" t="s">
        <v>32</v>
      </c>
      <c r="CL2" s="309" t="s">
        <v>33</v>
      </c>
      <c r="CM2" s="310"/>
      <c r="CN2" s="311"/>
    </row>
    <row r="3" spans="1:94" customHeight="1" ht="14.25">
      <c r="A3" s="145" t="s">
        <v>141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35</v>
      </c>
      <c r="Z3" s="318"/>
      <c r="AA3" s="318"/>
      <c r="AB3" s="318"/>
      <c r="AC3" s="318"/>
      <c r="AD3" s="318"/>
      <c r="AE3" s="318"/>
      <c r="AF3" s="318"/>
      <c r="AG3" s="318"/>
      <c r="AH3" s="319" t="s">
        <v>36</v>
      </c>
      <c r="AI3" s="320"/>
      <c r="AJ3" s="320"/>
      <c r="AK3" s="320"/>
      <c r="AL3" s="320"/>
      <c r="AM3" s="320"/>
      <c r="AN3" s="320"/>
      <c r="AO3" s="320"/>
      <c r="AP3" s="321"/>
      <c r="AQ3" s="322" t="s">
        <v>37</v>
      </c>
      <c r="AR3" s="323"/>
      <c r="AS3" s="323"/>
      <c r="AT3" s="323"/>
      <c r="AU3" s="323"/>
      <c r="AV3" s="323"/>
      <c r="AW3" s="323"/>
      <c r="AX3" s="323"/>
      <c r="AY3" s="324"/>
      <c r="AZ3" s="325" t="s">
        <v>38</v>
      </c>
      <c r="BA3" s="326"/>
      <c r="BB3" s="326"/>
      <c r="BC3" s="326"/>
      <c r="BD3" s="326"/>
      <c r="BE3" s="326"/>
      <c r="BF3" s="326"/>
      <c r="BG3" s="326"/>
      <c r="BH3" s="327"/>
      <c r="BI3" s="312" t="s">
        <v>39</v>
      </c>
      <c r="BJ3" s="313"/>
      <c r="BK3" s="313"/>
      <c r="BL3" s="313"/>
      <c r="BM3" s="313"/>
      <c r="BN3" s="313"/>
      <c r="BO3" s="313"/>
      <c r="BP3" s="313"/>
      <c r="BQ3" s="314"/>
      <c r="BR3" s="293" t="s">
        <v>40</v>
      </c>
      <c r="BS3" s="294"/>
      <c r="BT3" s="294"/>
      <c r="BU3" s="294"/>
      <c r="BV3" s="294"/>
      <c r="BW3" s="294"/>
      <c r="BX3" s="294"/>
      <c r="BY3" s="294"/>
      <c r="BZ3" s="295"/>
      <c r="CA3" s="296" t="s">
        <v>41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42</v>
      </c>
      <c r="CM3" s="300"/>
      <c r="CN3" s="301" t="s">
        <v>43</v>
      </c>
    </row>
    <row r="4" spans="1:94">
      <c r="A4" s="151"/>
      <c r="B4" s="152" t="s">
        <v>44</v>
      </c>
      <c r="C4" s="152" t="s">
        <v>142</v>
      </c>
      <c r="D4" s="153" t="s">
        <v>48</v>
      </c>
      <c r="E4" s="152" t="s">
        <v>49</v>
      </c>
      <c r="F4" s="154" t="s">
        <v>51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52</v>
      </c>
      <c r="Z4" s="158" t="s">
        <v>53</v>
      </c>
      <c r="AA4" s="158" t="s">
        <v>54</v>
      </c>
      <c r="AB4" s="158" t="s">
        <v>17</v>
      </c>
      <c r="AC4" s="158" t="s">
        <v>55</v>
      </c>
      <c r="AD4" s="158" t="s">
        <v>56</v>
      </c>
      <c r="AE4" s="158" t="s">
        <v>57</v>
      </c>
      <c r="AF4" s="158" t="s">
        <v>58</v>
      </c>
      <c r="AG4" s="158" t="s">
        <v>59</v>
      </c>
      <c r="AH4" s="159" t="s">
        <v>52</v>
      </c>
      <c r="AI4" s="159" t="s">
        <v>53</v>
      </c>
      <c r="AJ4" s="159" t="s">
        <v>54</v>
      </c>
      <c r="AK4" s="159" t="s">
        <v>17</v>
      </c>
      <c r="AL4" s="159" t="s">
        <v>55</v>
      </c>
      <c r="AM4" s="159" t="s">
        <v>56</v>
      </c>
      <c r="AN4" s="159" t="s">
        <v>57</v>
      </c>
      <c r="AO4" s="159" t="s">
        <v>58</v>
      </c>
      <c r="AP4" s="159" t="s">
        <v>59</v>
      </c>
      <c r="AQ4" s="160" t="s">
        <v>52</v>
      </c>
      <c r="AR4" s="160" t="s">
        <v>53</v>
      </c>
      <c r="AS4" s="160" t="s">
        <v>54</v>
      </c>
      <c r="AT4" s="160" t="s">
        <v>17</v>
      </c>
      <c r="AU4" s="160" t="s">
        <v>55</v>
      </c>
      <c r="AV4" s="160" t="s">
        <v>56</v>
      </c>
      <c r="AW4" s="160" t="s">
        <v>57</v>
      </c>
      <c r="AX4" s="160" t="s">
        <v>58</v>
      </c>
      <c r="AY4" s="160" t="s">
        <v>59</v>
      </c>
      <c r="AZ4" s="161" t="s">
        <v>52</v>
      </c>
      <c r="BA4" s="161" t="s">
        <v>53</v>
      </c>
      <c r="BB4" s="161" t="s">
        <v>54</v>
      </c>
      <c r="BC4" s="161" t="s">
        <v>17</v>
      </c>
      <c r="BD4" s="161" t="s">
        <v>55</v>
      </c>
      <c r="BE4" s="161" t="s">
        <v>56</v>
      </c>
      <c r="BF4" s="161" t="s">
        <v>57</v>
      </c>
      <c r="BG4" s="161" t="s">
        <v>58</v>
      </c>
      <c r="BH4" s="161" t="s">
        <v>59</v>
      </c>
      <c r="BI4" s="162" t="s">
        <v>52</v>
      </c>
      <c r="BJ4" s="162" t="s">
        <v>53</v>
      </c>
      <c r="BK4" s="162" t="s">
        <v>54</v>
      </c>
      <c r="BL4" s="162" t="s">
        <v>17</v>
      </c>
      <c r="BM4" s="162" t="s">
        <v>55</v>
      </c>
      <c r="BN4" s="162" t="s">
        <v>56</v>
      </c>
      <c r="BO4" s="162" t="s">
        <v>57</v>
      </c>
      <c r="BP4" s="162" t="s">
        <v>58</v>
      </c>
      <c r="BQ4" s="162" t="s">
        <v>59</v>
      </c>
      <c r="BR4" s="163" t="s">
        <v>52</v>
      </c>
      <c r="BS4" s="163" t="s">
        <v>53</v>
      </c>
      <c r="BT4" s="163" t="s">
        <v>54</v>
      </c>
      <c r="BU4" s="163" t="s">
        <v>17</v>
      </c>
      <c r="BV4" s="163" t="s">
        <v>55</v>
      </c>
      <c r="BW4" s="163" t="s">
        <v>56</v>
      </c>
      <c r="BX4" s="163" t="s">
        <v>57</v>
      </c>
      <c r="BY4" s="163" t="s">
        <v>58</v>
      </c>
      <c r="BZ4" s="163" t="s">
        <v>59</v>
      </c>
      <c r="CA4" s="164" t="s">
        <v>52</v>
      </c>
      <c r="CB4" s="164" t="s">
        <v>53</v>
      </c>
      <c r="CC4" s="164" t="s">
        <v>54</v>
      </c>
      <c r="CD4" s="164" t="s">
        <v>17</v>
      </c>
      <c r="CE4" s="164" t="s">
        <v>55</v>
      </c>
      <c r="CF4" s="164" t="s">
        <v>56</v>
      </c>
      <c r="CG4" s="164" t="s">
        <v>57</v>
      </c>
      <c r="CH4" s="164" t="s">
        <v>58</v>
      </c>
      <c r="CI4" s="164" t="s">
        <v>59</v>
      </c>
      <c r="CJ4" s="305"/>
      <c r="CK4" s="308"/>
      <c r="CL4" s="165" t="s">
        <v>60</v>
      </c>
      <c r="CM4" s="165" t="s">
        <v>61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4.0919275944183</v>
      </c>
      <c r="B6" s="346" t="s">
        <v>143</v>
      </c>
      <c r="C6" s="346"/>
      <c r="D6" s="346"/>
      <c r="E6" s="175" t="s">
        <v>144</v>
      </c>
      <c r="F6" s="175" t="s">
        <v>145</v>
      </c>
      <c r="G6" s="339">
        <v>7255297</v>
      </c>
      <c r="H6" s="176">
        <v>7258</v>
      </c>
      <c r="I6" s="176">
        <v>0</v>
      </c>
      <c r="J6" s="176">
        <v>325529</v>
      </c>
      <c r="K6" s="177">
        <v>3347</v>
      </c>
      <c r="L6" s="178">
        <f>IFERROR(K6/J6,"-")</f>
        <v>0.010281726052057</v>
      </c>
      <c r="M6" s="176">
        <v>143</v>
      </c>
      <c r="N6" s="176">
        <v>1255</v>
      </c>
      <c r="O6" s="178">
        <f>IFERROR(M6/(K6),"-")</f>
        <v>0.042724828204362</v>
      </c>
      <c r="P6" s="179">
        <f>IFERROR(G6/SUM(K6:K6),"-")</f>
        <v>2167.7015237526</v>
      </c>
      <c r="Q6" s="180">
        <v>450</v>
      </c>
      <c r="R6" s="178">
        <f>IF(K6=0,"-",Q6/K6)</f>
        <v>0.13444876008366</v>
      </c>
      <c r="S6" s="344">
        <v>29688150</v>
      </c>
      <c r="T6" s="345">
        <f>IFERROR(S6/K6,"-")</f>
        <v>8870.0776815058</v>
      </c>
      <c r="U6" s="345">
        <f>IFERROR(S6/Q6,"-")</f>
        <v>65973.666666667</v>
      </c>
      <c r="V6" s="339">
        <f>SUM(S6:S6)-SUM(G6:G6)</f>
        <v>22432853</v>
      </c>
      <c r="W6" s="182">
        <f>SUM(S6:S6)/SUM(G6:G6)</f>
        <v>4.0919275944183</v>
      </c>
      <c r="Y6" s="183">
        <v>58</v>
      </c>
      <c r="Z6" s="184">
        <f>IF(K6=0,"",IF(Y6=0,"",(Y6/K6)))</f>
        <v>0.017328951299671</v>
      </c>
      <c r="AA6" s="183">
        <v>1</v>
      </c>
      <c r="AB6" s="185">
        <f>IFERROR(AA6/Y6,"-")</f>
        <v>0.017241379310345</v>
      </c>
      <c r="AC6" s="186">
        <v>6000</v>
      </c>
      <c r="AD6" s="187">
        <f>IFERROR(AC6/Y6,"-")</f>
        <v>103.44827586207</v>
      </c>
      <c r="AE6" s="188"/>
      <c r="AF6" s="188">
        <v>1</v>
      </c>
      <c r="AG6" s="188"/>
      <c r="AH6" s="189">
        <v>3</v>
      </c>
      <c r="AI6" s="190">
        <f>IF(K6=0,"",IF(AH6=0,"",(AH6/K6)))</f>
        <v>0.00089632506722438</v>
      </c>
      <c r="AJ6" s="189"/>
      <c r="AK6" s="191">
        <f>IFERROR(AJ6/AH6,"-")</f>
        <v>0</v>
      </c>
      <c r="AL6" s="192"/>
      <c r="AM6" s="193">
        <f>IFERROR(AL6/AH6,"-")</f>
        <v>0</v>
      </c>
      <c r="AN6" s="194"/>
      <c r="AO6" s="194"/>
      <c r="AP6" s="194"/>
      <c r="AQ6" s="195">
        <v>21</v>
      </c>
      <c r="AR6" s="196">
        <f>IF(K6=0,"",IF(AQ6=0,"",(AQ6/K6)))</f>
        <v>0.0062742754705707</v>
      </c>
      <c r="AS6" s="195"/>
      <c r="AT6" s="197">
        <f>IFERROR(AS6/AQ6,"-")</f>
        <v>0</v>
      </c>
      <c r="AU6" s="198"/>
      <c r="AV6" s="199">
        <f>IFERROR(AU6/AQ6,"-")</f>
        <v>0</v>
      </c>
      <c r="AW6" s="200"/>
      <c r="AX6" s="200"/>
      <c r="AY6" s="200"/>
      <c r="AZ6" s="201">
        <v>217</v>
      </c>
      <c r="BA6" s="202">
        <f>IF(K6=0,"",IF(AZ6=0,"",(AZ6/K6)))</f>
        <v>0.064834179862563</v>
      </c>
      <c r="BB6" s="201">
        <v>9</v>
      </c>
      <c r="BC6" s="203">
        <f>IFERROR(BB6/AZ6,"-")</f>
        <v>0.04147465437788</v>
      </c>
      <c r="BD6" s="204">
        <v>350000</v>
      </c>
      <c r="BE6" s="205">
        <f>IFERROR(BD6/AZ6,"-")</f>
        <v>1612.9032258065</v>
      </c>
      <c r="BF6" s="206">
        <v>6</v>
      </c>
      <c r="BG6" s="206">
        <v>1</v>
      </c>
      <c r="BH6" s="206">
        <v>2</v>
      </c>
      <c r="BI6" s="207">
        <v>2097</v>
      </c>
      <c r="BJ6" s="208">
        <f>IF(K6=0,"",IF(BI6=0,"",(BI6/K6)))</f>
        <v>0.62653122198984</v>
      </c>
      <c r="BK6" s="209">
        <v>261</v>
      </c>
      <c r="BL6" s="210">
        <f>IFERROR(BK6/BI6,"-")</f>
        <v>0.1244635193133</v>
      </c>
      <c r="BM6" s="211">
        <v>13637000</v>
      </c>
      <c r="BN6" s="212">
        <f>IFERROR(BM6/BI6,"-")</f>
        <v>6503.0996661898</v>
      </c>
      <c r="BO6" s="213">
        <v>99</v>
      </c>
      <c r="BP6" s="213">
        <v>49</v>
      </c>
      <c r="BQ6" s="213">
        <v>113</v>
      </c>
      <c r="BR6" s="214">
        <v>806</v>
      </c>
      <c r="BS6" s="215">
        <f>IF(K6=0,"",IF(BR6=0,"",(BR6/K6)))</f>
        <v>0.24081266806095</v>
      </c>
      <c r="BT6" s="216">
        <v>142</v>
      </c>
      <c r="BU6" s="217">
        <f>IFERROR(BT6/BR6,"-")</f>
        <v>0.17617866004963</v>
      </c>
      <c r="BV6" s="218">
        <v>11275150</v>
      </c>
      <c r="BW6" s="219">
        <f>IFERROR(BV6/BR6,"-")</f>
        <v>13989.019851117</v>
      </c>
      <c r="BX6" s="220">
        <v>46</v>
      </c>
      <c r="BY6" s="220">
        <v>16</v>
      </c>
      <c r="BZ6" s="220">
        <v>80</v>
      </c>
      <c r="CA6" s="221">
        <v>145</v>
      </c>
      <c r="CB6" s="222">
        <f>IF(K6=0,"",IF(CA6=0,"",(CA6/K6)))</f>
        <v>0.043322378249178</v>
      </c>
      <c r="CC6" s="223">
        <v>37</v>
      </c>
      <c r="CD6" s="224">
        <f>IFERROR(CC6/CA6,"-")</f>
        <v>0.2551724137931</v>
      </c>
      <c r="CE6" s="225">
        <v>4420000</v>
      </c>
      <c r="CF6" s="226">
        <f>IFERROR(CE6/CA6,"-")</f>
        <v>30482.75862069</v>
      </c>
      <c r="CG6" s="227">
        <v>12</v>
      </c>
      <c r="CH6" s="227">
        <v>4</v>
      </c>
      <c r="CI6" s="227">
        <v>21</v>
      </c>
      <c r="CJ6" s="228">
        <v>450</v>
      </c>
      <c r="CK6" s="229">
        <v>29688150</v>
      </c>
      <c r="CL6" s="229">
        <v>1701000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174">
        <f>W7</f>
        <v>1.5589363234</v>
      </c>
      <c r="B7" s="346" t="s">
        <v>146</v>
      </c>
      <c r="C7" s="346"/>
      <c r="D7" s="346"/>
      <c r="E7" s="175" t="s">
        <v>147</v>
      </c>
      <c r="F7" s="175" t="s">
        <v>145</v>
      </c>
      <c r="G7" s="339">
        <v>2450068</v>
      </c>
      <c r="H7" s="176">
        <v>1130</v>
      </c>
      <c r="I7" s="176">
        <v>0</v>
      </c>
      <c r="J7" s="176">
        <v>100214</v>
      </c>
      <c r="K7" s="177">
        <v>544</v>
      </c>
      <c r="L7" s="178">
        <f>IFERROR(K7/J7,"-")</f>
        <v>0.005428383259824</v>
      </c>
      <c r="M7" s="176">
        <v>28</v>
      </c>
      <c r="N7" s="176">
        <v>220</v>
      </c>
      <c r="O7" s="178">
        <f>IFERROR(M7/(K7),"-")</f>
        <v>0.051470588235294</v>
      </c>
      <c r="P7" s="179">
        <f>IFERROR(G7/SUM(K7:K7),"-")</f>
        <v>4503.8014705882</v>
      </c>
      <c r="Q7" s="180">
        <v>60</v>
      </c>
      <c r="R7" s="178">
        <f>IF(K7=0,"-",Q7/K7)</f>
        <v>0.11029411764706</v>
      </c>
      <c r="S7" s="344">
        <v>3819500</v>
      </c>
      <c r="T7" s="345">
        <f>IFERROR(S7/K7,"-")</f>
        <v>7021.1397058824</v>
      </c>
      <c r="U7" s="345">
        <f>IFERROR(S7/Q7,"-")</f>
        <v>63658.333333333</v>
      </c>
      <c r="V7" s="339">
        <f>SUM(S7:S7)-SUM(G7:G7)</f>
        <v>1369432</v>
      </c>
      <c r="W7" s="182">
        <f>SUM(S7:S7)/SUM(G7:G7)</f>
        <v>1.5589363234</v>
      </c>
      <c r="Y7" s="183">
        <v>14</v>
      </c>
      <c r="Z7" s="184">
        <f>IF(K7=0,"",IF(Y7=0,"",(Y7/K7)))</f>
        <v>0.025735294117647</v>
      </c>
      <c r="AA7" s="183">
        <v>1</v>
      </c>
      <c r="AB7" s="185">
        <f>IFERROR(AA7/Y7,"-")</f>
        <v>0.071428571428571</v>
      </c>
      <c r="AC7" s="186">
        <v>21000</v>
      </c>
      <c r="AD7" s="187">
        <f>IFERROR(AC7/Y7,"-")</f>
        <v>1500</v>
      </c>
      <c r="AE7" s="188"/>
      <c r="AF7" s="188"/>
      <c r="AG7" s="188">
        <v>1</v>
      </c>
      <c r="AH7" s="189">
        <v>3</v>
      </c>
      <c r="AI7" s="190">
        <f>IF(K7=0,"",IF(AH7=0,"",(AH7/K7)))</f>
        <v>0.0055147058823529</v>
      </c>
      <c r="AJ7" s="189"/>
      <c r="AK7" s="191">
        <f>IFERROR(AJ7/AH7,"-")</f>
        <v>0</v>
      </c>
      <c r="AL7" s="192"/>
      <c r="AM7" s="193">
        <f>IFERROR(AL7/AH7,"-")</f>
        <v>0</v>
      </c>
      <c r="AN7" s="194"/>
      <c r="AO7" s="194"/>
      <c r="AP7" s="194"/>
      <c r="AQ7" s="195">
        <v>4</v>
      </c>
      <c r="AR7" s="196">
        <f>IF(K7=0,"",IF(AQ7=0,"",(AQ7/K7)))</f>
        <v>0.0073529411764706</v>
      </c>
      <c r="AS7" s="195"/>
      <c r="AT7" s="197">
        <f>IFERROR(AS7/AQ7,"-")</f>
        <v>0</v>
      </c>
      <c r="AU7" s="198"/>
      <c r="AV7" s="199">
        <f>IFERROR(AU7/AQ7,"-")</f>
        <v>0</v>
      </c>
      <c r="AW7" s="200"/>
      <c r="AX7" s="200"/>
      <c r="AY7" s="200"/>
      <c r="AZ7" s="201">
        <v>29</v>
      </c>
      <c r="BA7" s="202">
        <f>IF(K7=0,"",IF(AZ7=0,"",(AZ7/K7)))</f>
        <v>0.053308823529412</v>
      </c>
      <c r="BB7" s="201"/>
      <c r="BC7" s="203">
        <f>IFERROR(BB7/AZ7,"-")</f>
        <v>0</v>
      </c>
      <c r="BD7" s="204"/>
      <c r="BE7" s="205">
        <f>IFERROR(BD7/AZ7,"-")</f>
        <v>0</v>
      </c>
      <c r="BF7" s="206"/>
      <c r="BG7" s="206"/>
      <c r="BH7" s="206"/>
      <c r="BI7" s="207">
        <v>353</v>
      </c>
      <c r="BJ7" s="208">
        <f>IF(K7=0,"",IF(BI7=0,"",(BI7/K7)))</f>
        <v>0.64889705882353</v>
      </c>
      <c r="BK7" s="209">
        <v>36</v>
      </c>
      <c r="BL7" s="210">
        <f>IFERROR(BK7/BI7,"-")</f>
        <v>0.10198300283286</v>
      </c>
      <c r="BM7" s="211">
        <v>1186500</v>
      </c>
      <c r="BN7" s="212">
        <f>IFERROR(BM7/BI7,"-")</f>
        <v>3361.1898016997</v>
      </c>
      <c r="BO7" s="213">
        <v>14</v>
      </c>
      <c r="BP7" s="213">
        <v>2</v>
      </c>
      <c r="BQ7" s="213">
        <v>20</v>
      </c>
      <c r="BR7" s="214">
        <v>121</v>
      </c>
      <c r="BS7" s="215">
        <f>IF(K7=0,"",IF(BR7=0,"",(BR7/K7)))</f>
        <v>0.22242647058824</v>
      </c>
      <c r="BT7" s="216">
        <v>18</v>
      </c>
      <c r="BU7" s="217">
        <f>IFERROR(BT7/BR7,"-")</f>
        <v>0.14876033057851</v>
      </c>
      <c r="BV7" s="218">
        <v>2247000</v>
      </c>
      <c r="BW7" s="219">
        <f>IFERROR(BV7/BR7,"-")</f>
        <v>18570.247933884</v>
      </c>
      <c r="BX7" s="220">
        <v>5</v>
      </c>
      <c r="BY7" s="220"/>
      <c r="BZ7" s="220">
        <v>13</v>
      </c>
      <c r="CA7" s="221">
        <v>20</v>
      </c>
      <c r="CB7" s="222">
        <f>IF(K7=0,"",IF(CA7=0,"",(CA7/K7)))</f>
        <v>0.036764705882353</v>
      </c>
      <c r="CC7" s="223">
        <v>5</v>
      </c>
      <c r="CD7" s="224">
        <f>IFERROR(CC7/CA7,"-")</f>
        <v>0.25</v>
      </c>
      <c r="CE7" s="225">
        <v>365000</v>
      </c>
      <c r="CF7" s="226">
        <f>IFERROR(CE7/CA7,"-")</f>
        <v>18250</v>
      </c>
      <c r="CG7" s="227">
        <v>1</v>
      </c>
      <c r="CH7" s="227">
        <v>1</v>
      </c>
      <c r="CI7" s="227">
        <v>3</v>
      </c>
      <c r="CJ7" s="228">
        <v>60</v>
      </c>
      <c r="CK7" s="229">
        <v>3819500</v>
      </c>
      <c r="CL7" s="229">
        <v>899000</v>
      </c>
      <c r="CM7" s="229"/>
      <c r="CN7" s="230" t="str">
        <f>IF(AND(CL7=0,CM7=0),"",IF(AND(CL7&lt;=100000,CM7&lt;=100000),"",IF(CL7/CK7&gt;0.7,"男高",IF(CM7/CK7&gt;0.7,"女高",""))))</f>
        <v/>
      </c>
    </row>
    <row r="8" spans="1:94">
      <c r="A8" s="231"/>
      <c r="B8" s="151"/>
      <c r="C8" s="232"/>
      <c r="D8" s="233"/>
      <c r="E8" s="175"/>
      <c r="F8" s="175"/>
      <c r="G8" s="340"/>
      <c r="H8" s="234"/>
      <c r="I8" s="234"/>
      <c r="J8" s="176"/>
      <c r="K8" s="176"/>
      <c r="L8" s="235"/>
      <c r="M8" s="235"/>
      <c r="N8" s="176"/>
      <c r="O8" s="235"/>
      <c r="P8" s="181"/>
      <c r="Q8" s="181"/>
      <c r="R8" s="181"/>
      <c r="S8" s="344"/>
      <c r="T8" s="344"/>
      <c r="U8" s="344"/>
      <c r="V8" s="344"/>
      <c r="W8" s="235"/>
      <c r="X8" s="172"/>
      <c r="Y8" s="236"/>
      <c r="Z8" s="237"/>
      <c r="AA8" s="236"/>
      <c r="AB8" s="238"/>
      <c r="AC8" s="239"/>
      <c r="AD8" s="240"/>
      <c r="AE8" s="241"/>
      <c r="AF8" s="241"/>
      <c r="AG8" s="241"/>
      <c r="AH8" s="236"/>
      <c r="AI8" s="237"/>
      <c r="AJ8" s="236"/>
      <c r="AK8" s="238"/>
      <c r="AL8" s="239"/>
      <c r="AM8" s="240"/>
      <c r="AN8" s="241"/>
      <c r="AO8" s="241"/>
      <c r="AP8" s="241"/>
      <c r="AQ8" s="236"/>
      <c r="AR8" s="237"/>
      <c r="AS8" s="236"/>
      <c r="AT8" s="238"/>
      <c r="AU8" s="239"/>
      <c r="AV8" s="240"/>
      <c r="AW8" s="241"/>
      <c r="AX8" s="241"/>
      <c r="AY8" s="241"/>
      <c r="AZ8" s="236"/>
      <c r="BA8" s="237"/>
      <c r="BB8" s="236"/>
      <c r="BC8" s="238"/>
      <c r="BD8" s="239"/>
      <c r="BE8" s="240"/>
      <c r="BF8" s="241"/>
      <c r="BG8" s="241"/>
      <c r="BH8" s="241"/>
      <c r="BI8" s="173"/>
      <c r="BJ8" s="242"/>
      <c r="BK8" s="236"/>
      <c r="BL8" s="238"/>
      <c r="BM8" s="239"/>
      <c r="BN8" s="240"/>
      <c r="BO8" s="241"/>
      <c r="BP8" s="241"/>
      <c r="BQ8" s="241"/>
      <c r="BR8" s="173"/>
      <c r="BS8" s="242"/>
      <c r="BT8" s="236"/>
      <c r="BU8" s="238"/>
      <c r="BV8" s="239"/>
      <c r="BW8" s="240"/>
      <c r="BX8" s="241"/>
      <c r="BY8" s="241"/>
      <c r="BZ8" s="241"/>
      <c r="CA8" s="173"/>
      <c r="CB8" s="242"/>
      <c r="CC8" s="236"/>
      <c r="CD8" s="238"/>
      <c r="CE8" s="239"/>
      <c r="CF8" s="240"/>
      <c r="CG8" s="241"/>
      <c r="CH8" s="241"/>
      <c r="CI8" s="241"/>
      <c r="CJ8" s="243"/>
      <c r="CK8" s="239"/>
      <c r="CL8" s="239"/>
      <c r="CM8" s="239"/>
      <c r="CN8" s="244"/>
    </row>
    <row r="9" spans="1:94">
      <c r="A9" s="231"/>
      <c r="B9" s="245"/>
      <c r="C9" s="176"/>
      <c r="D9" s="176"/>
      <c r="E9" s="246"/>
      <c r="F9" s="247"/>
      <c r="G9" s="341"/>
      <c r="H9" s="234"/>
      <c r="I9" s="234"/>
      <c r="J9" s="176"/>
      <c r="K9" s="176"/>
      <c r="L9" s="235"/>
      <c r="M9" s="235"/>
      <c r="N9" s="176"/>
      <c r="O9" s="235"/>
      <c r="P9" s="181"/>
      <c r="Q9" s="181"/>
      <c r="R9" s="181"/>
      <c r="S9" s="344"/>
      <c r="T9" s="344"/>
      <c r="U9" s="344"/>
      <c r="V9" s="344"/>
      <c r="W9" s="235"/>
      <c r="X9" s="248"/>
      <c r="Y9" s="236"/>
      <c r="Z9" s="237"/>
      <c r="AA9" s="236"/>
      <c r="AB9" s="238"/>
      <c r="AC9" s="239"/>
      <c r="AD9" s="240"/>
      <c r="AE9" s="241"/>
      <c r="AF9" s="241"/>
      <c r="AG9" s="241"/>
      <c r="AH9" s="236"/>
      <c r="AI9" s="237"/>
      <c r="AJ9" s="236"/>
      <c r="AK9" s="238"/>
      <c r="AL9" s="239"/>
      <c r="AM9" s="240"/>
      <c r="AN9" s="241"/>
      <c r="AO9" s="241"/>
      <c r="AP9" s="241"/>
      <c r="AQ9" s="236"/>
      <c r="AR9" s="237"/>
      <c r="AS9" s="236"/>
      <c r="AT9" s="238"/>
      <c r="AU9" s="239"/>
      <c r="AV9" s="240"/>
      <c r="AW9" s="241"/>
      <c r="AX9" s="241"/>
      <c r="AY9" s="241"/>
      <c r="AZ9" s="236"/>
      <c r="BA9" s="237"/>
      <c r="BB9" s="236"/>
      <c r="BC9" s="238"/>
      <c r="BD9" s="239"/>
      <c r="BE9" s="240"/>
      <c r="BF9" s="241"/>
      <c r="BG9" s="241"/>
      <c r="BH9" s="241"/>
      <c r="BI9" s="173"/>
      <c r="BJ9" s="242"/>
      <c r="BK9" s="236"/>
      <c r="BL9" s="238"/>
      <c r="BM9" s="239"/>
      <c r="BN9" s="240"/>
      <c r="BO9" s="241"/>
      <c r="BP9" s="241"/>
      <c r="BQ9" s="241"/>
      <c r="BR9" s="173"/>
      <c r="BS9" s="242"/>
      <c r="BT9" s="236"/>
      <c r="BU9" s="238"/>
      <c r="BV9" s="239"/>
      <c r="BW9" s="240"/>
      <c r="BX9" s="241"/>
      <c r="BY9" s="241"/>
      <c r="BZ9" s="241"/>
      <c r="CA9" s="173"/>
      <c r="CB9" s="242"/>
      <c r="CC9" s="236"/>
      <c r="CD9" s="238"/>
      <c r="CE9" s="239"/>
      <c r="CF9" s="240"/>
      <c r="CG9" s="241"/>
      <c r="CH9" s="241"/>
      <c r="CI9" s="241"/>
      <c r="CJ9" s="243"/>
      <c r="CK9" s="239"/>
      <c r="CL9" s="239"/>
      <c r="CM9" s="239"/>
      <c r="CN9" s="244"/>
    </row>
    <row r="10" spans="1:94">
      <c r="A10" s="166">
        <f>Z10</f>
        <v/>
      </c>
      <c r="B10" s="249"/>
      <c r="C10" s="249"/>
      <c r="D10" s="249"/>
      <c r="E10" s="250" t="s">
        <v>148</v>
      </c>
      <c r="F10" s="250"/>
      <c r="G10" s="342">
        <f>SUM(G6:G9)</f>
        <v>9705365</v>
      </c>
      <c r="H10" s="249">
        <f>SUM(H6:H9)</f>
        <v>8388</v>
      </c>
      <c r="I10" s="249">
        <f>SUM(I6:I9)</f>
        <v>0</v>
      </c>
      <c r="J10" s="249">
        <f>SUM(J6:J9)</f>
        <v>425743</v>
      </c>
      <c r="K10" s="249">
        <f>SUM(K6:K9)</f>
        <v>3891</v>
      </c>
      <c r="L10" s="251">
        <f>IFERROR(K10/J10,"-")</f>
        <v>0.0091393164420789</v>
      </c>
      <c r="M10" s="252">
        <f>SUM(M6:M9)</f>
        <v>171</v>
      </c>
      <c r="N10" s="252">
        <f>SUM(N6:N9)</f>
        <v>1475</v>
      </c>
      <c r="O10" s="251">
        <f>IFERROR(M10/K10,"-")</f>
        <v>0.043947571318427</v>
      </c>
      <c r="P10" s="253">
        <f>IFERROR(G10/K10,"-")</f>
        <v>2494.311231046</v>
      </c>
      <c r="Q10" s="254">
        <f>SUM(Q6:Q9)</f>
        <v>510</v>
      </c>
      <c r="R10" s="251">
        <f>IFERROR(Q10/K10,"-")</f>
        <v>0.13107170393215</v>
      </c>
      <c r="S10" s="342">
        <f>SUM(S6:S9)</f>
        <v>33507650</v>
      </c>
      <c r="T10" s="342">
        <f>IFERROR(S10/K10,"-")</f>
        <v>8611.578000514</v>
      </c>
      <c r="U10" s="342">
        <f>IFERROR(S10/Q10,"-")</f>
        <v>65701.274509804</v>
      </c>
      <c r="V10" s="342">
        <f>S10-G10</f>
        <v>23802285</v>
      </c>
      <c r="W10" s="255">
        <f>S10/G10</f>
        <v>3.4524873613718</v>
      </c>
      <c r="X10" s="256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257"/>
      <c r="CH10" s="257"/>
      <c r="CI10" s="257"/>
      <c r="CJ10" s="257"/>
      <c r="CK10" s="257"/>
      <c r="CL10" s="257"/>
      <c r="CM10" s="257"/>
      <c r="CN10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