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<sst xmlns="http://schemas.openxmlformats.org/spreadsheetml/2006/main" uniqueCount="110">
  <si>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</si>
  <si>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</si>
  <si>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</si>
  <si>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</si>
  <si>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</si>
  <si>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</si>
  <si>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</si>
  <si>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</si>
  <si>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</si>
  <si>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</si>
  <si>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</si>
  <si>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</si>
  <si>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</si>
  <si>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</si>
  <si>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</si>
  <si>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</si>
  <si>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</si>
  <si>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</si>
  <si>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</si>
  <si>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</si>
  <si>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</si>
  <si>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</si>
  <si>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</si>
  <si>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</si>
  <si>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リスティング</t>
  </si>
  <si>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</si>
  <si>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</si>
  <si>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</si>
  <si>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</si>
  <si>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</si>
  <si>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</si>
  <si>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</si>
  <si>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</si>
  <si>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</si>
  <si>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</si>
  <si>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</si>
  <si>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</si>
  <si>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</si>
  <si>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</si>
  <si>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</si>
  <si>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</si>
  <si>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</si>
  <si>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</si>
  <si>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</si>
  <si>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</si>
  <si>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</si>
  <si>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</si>
  <si>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</si>
  <si>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</si>
  <si>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</si>
  <si>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</si>
  <si>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</si>
  <si>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</si>
  <si>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</si>
  <si>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</si>
  <si>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</si>
  <si>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</si>
  <si>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</si>
  <si>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</si>
  <si>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</si>
  <si>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</si>
  <si>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pp1834</t>
  </si>
  <si>
    <t>新書籍版（並木塔子）</t>
  </si>
  <si>
    <t>70歳までの出会いお手伝い</t>
  </si>
  <si>
    <t>lp01</t>
  </si>
  <si>
    <t>スポニチ関東</t>
  </si>
  <si>
    <t>全5段</t>
  </si>
  <si>
    <t>12月25日(金)</t>
  </si>
  <si>
    <t>pp1835</t>
  </si>
  <si>
    <t>空電</t>
  </si>
  <si>
    <t>pp1836</t>
  </si>
  <si>
    <t>スポニチ関西</t>
  </si>
  <si>
    <t>12月05日(土)</t>
  </si>
  <si>
    <t>pp1837</t>
  </si>
  <si>
    <t>pp1838</t>
  </si>
  <si>
    <t>男メイン比較版（--）</t>
  </si>
  <si>
    <t>脱！出会い宣言</t>
  </si>
  <si>
    <t>デイリースポーツ関西</t>
  </si>
  <si>
    <t>4C終面全5段</t>
  </si>
  <si>
    <t>12月24日(木)</t>
  </si>
  <si>
    <t>pp1839</t>
  </si>
  <si>
    <t>pp1840</t>
  </si>
  <si>
    <t>記事(緑)（）</t>
  </si>
  <si>
    <t>150「ゼロから始める出会い系入門「パートナー」」</t>
  </si>
  <si>
    <t>4C記事枠</t>
  </si>
  <si>
    <t>12月06日(日)</t>
  </si>
  <si>
    <t>pp1841</t>
  </si>
  <si>
    <t>記事(赤)（）</t>
  </si>
  <si>
    <t>149「年間10回以上使う人のための出会い系です」</t>
  </si>
  <si>
    <t>12月12日(土)</t>
  </si>
  <si>
    <t>pp1842</t>
  </si>
  <si>
    <t>記事(ノーマル)（）</t>
  </si>
  <si>
    <t>147「クリスマスの予定が無いならウチで一緒に食事しない？」</t>
  </si>
  <si>
    <t>12月20日(日)</t>
  </si>
  <si>
    <t>pp1843</t>
  </si>
  <si>
    <t>記事(青)（）</t>
  </si>
  <si>
    <t>148「日本の出会い系番付第1位！に推薦します」</t>
  </si>
  <si>
    <t>12月26日(土)</t>
  </si>
  <si>
    <t>pp1844</t>
  </si>
  <si>
    <t>(空電共通)</t>
  </si>
  <si>
    <t>共通</t>
  </si>
  <si>
    <t>新聞 TOTAL</t>
  </si>
  <si>
    <t>●リスティング 広告</t>
  </si>
  <si>
    <t>UA</t>
  </si>
  <si>
    <t>ydi</t>
  </si>
  <si>
    <t>YDN（インフィード）</t>
  </si>
  <si>
    <t>12/1～12/31</t>
  </si>
  <si>
    <t>ydt</t>
  </si>
  <si>
    <t>YDN（ターゲティング）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</si>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</sst>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11</v>
      </c>
      <c r="D6" s="329">
        <v>588000</v>
      </c>
      <c r="E6" s="79">
        <v>164</v>
      </c>
      <c r="F6" s="79">
        <v>80</v>
      </c>
      <c r="G6" s="79">
        <v>320</v>
      </c>
      <c r="H6" s="89">
        <v>33</v>
      </c>
      <c r="I6" s="90">
        <v>0</v>
      </c>
      <c r="J6" s="143">
        <f>H6+I6</f>
        <v>33</v>
      </c>
      <c r="K6" s="80">
        <f>IFERROR(J6/G6,"-")</f>
        <v>0.103125</v>
      </c>
      <c r="L6" s="79">
        <v>2</v>
      </c>
      <c r="M6" s="79">
        <v>8</v>
      </c>
      <c r="N6" s="80">
        <f>IFERROR(L6/J6,"-")</f>
        <v>0.060606060606061</v>
      </c>
      <c r="O6" s="81">
        <f>IFERROR(D6/J6,"-")</f>
        <v>17818.181818182</v>
      </c>
      <c r="P6" s="82">
        <v>3</v>
      </c>
      <c r="Q6" s="80">
        <f>IFERROR(P6/J6,"-")</f>
        <v>0.090909090909091</v>
      </c>
      <c r="R6" s="334">
        <v>208000</v>
      </c>
      <c r="S6" s="335">
        <f>IFERROR(R6/J6,"-")</f>
        <v>6303.0303030303</v>
      </c>
      <c r="T6" s="335">
        <f>IFERROR(R6/P6,"-")</f>
        <v>69333.333333333</v>
      </c>
      <c r="U6" s="329">
        <f>IFERROR(R6-D6,"-")</f>
        <v>-380000</v>
      </c>
      <c r="V6" s="83">
        <f>R6/D6</f>
        <v>0.35374149659864</v>
      </c>
      <c r="W6" s="77"/>
      <c r="X6" s="142"/>
    </row>
    <row r="7" spans="1:24">
      <c r="A7" s="78"/>
      <c r="B7" s="84" t="s">
        <v>24</v>
      </c>
      <c r="C7" s="84">
        <v>2</v>
      </c>
      <c r="D7" s="329">
        <v>9380454</v>
      </c>
      <c r="E7" s="79">
        <v>8628</v>
      </c>
      <c r="F7" s="79">
        <v>0</v>
      </c>
      <c r="G7" s="79">
        <v>407775</v>
      </c>
      <c r="H7" s="89">
        <v>3580</v>
      </c>
      <c r="I7" s="90">
        <v>15</v>
      </c>
      <c r="J7" s="143">
        <f>H7+I7</f>
        <v>3595</v>
      </c>
      <c r="K7" s="80">
        <f>IFERROR(J7/G7,"-")</f>
        <v>0.0088161363497027</v>
      </c>
      <c r="L7" s="79">
        <v>194</v>
      </c>
      <c r="M7" s="79">
        <v>1326</v>
      </c>
      <c r="N7" s="80">
        <f>IFERROR(L7/J7,"-")</f>
        <v>0.053963838664812</v>
      </c>
      <c r="O7" s="81">
        <f>IFERROR(D7/J7,"-")</f>
        <v>2609.3057023644</v>
      </c>
      <c r="P7" s="82">
        <v>510</v>
      </c>
      <c r="Q7" s="80">
        <f>IFERROR(P7/J7,"-")</f>
        <v>0.14186369958275</v>
      </c>
      <c r="R7" s="334">
        <v>30778110</v>
      </c>
      <c r="S7" s="335">
        <f>IFERROR(R7/J7,"-")</f>
        <v>8561.3657858136</v>
      </c>
      <c r="T7" s="335">
        <f>IFERROR(R7/P7,"-")</f>
        <v>60349.235294118</v>
      </c>
      <c r="U7" s="329">
        <f>IFERROR(R7-D7,"-")</f>
        <v>21397656</v>
      </c>
      <c r="V7" s="83">
        <f>R7/D7</f>
        <v>3.2810895933182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9968454</v>
      </c>
      <c r="E10" s="41">
        <f>SUM(E6:E8)</f>
        <v>8792</v>
      </c>
      <c r="F10" s="41">
        <f>SUM(F6:F8)</f>
        <v>80</v>
      </c>
      <c r="G10" s="41">
        <f>SUM(G6:G8)</f>
        <v>408095</v>
      </c>
      <c r="H10" s="41">
        <f>SUM(H6:H8)</f>
        <v>3613</v>
      </c>
      <c r="I10" s="41">
        <f>SUM(I6:I8)</f>
        <v>15</v>
      </c>
      <c r="J10" s="41">
        <f>SUM(J6:J8)</f>
        <v>3628</v>
      </c>
      <c r="K10" s="42">
        <f>IFERROR(J10/G10,"-")</f>
        <v>0.0088900868670285</v>
      </c>
      <c r="L10" s="76">
        <f>SUM(L6:L8)</f>
        <v>196</v>
      </c>
      <c r="M10" s="76">
        <f>SUM(M6:M8)</f>
        <v>1334</v>
      </c>
      <c r="N10" s="42">
        <f>IFERROR(L10/J10,"-")</f>
        <v>0.054024255788313</v>
      </c>
      <c r="O10" s="43">
        <f>IFERROR(D10/J10,"-")</f>
        <v>2747.644432194</v>
      </c>
      <c r="P10" s="44">
        <f>SUM(P6:P8)</f>
        <v>513</v>
      </c>
      <c r="Q10" s="42">
        <f>IFERROR(P10/J10,"-")</f>
        <v>0.14140022050717</v>
      </c>
      <c r="R10" s="332">
        <f>SUM(R6:R8)</f>
        <v>30986110</v>
      </c>
      <c r="S10" s="332">
        <f>IFERROR(R10/J10,"-")</f>
        <v>8540.8241455347</v>
      </c>
      <c r="T10" s="332">
        <f>IFERROR(P10/P10,"-")</f>
        <v>1</v>
      </c>
      <c r="U10" s="332">
        <f>SUM(U6:U8)</f>
        <v>21017656</v>
      </c>
      <c r="V10" s="45">
        <f>IFERROR(R10/D10,"-")</f>
        <v>3.1084168116741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1.4444444444444</v>
      </c>
      <c r="B6" s="346" t="s">
        <v>61</v>
      </c>
      <c r="C6" s="346"/>
      <c r="D6" s="346" t="s">
        <v>62</v>
      </c>
      <c r="E6" s="346" t="s">
        <v>63</v>
      </c>
      <c r="F6" s="346" t="s">
        <v>64</v>
      </c>
      <c r="G6" s="88" t="s">
        <v>65</v>
      </c>
      <c r="H6" s="88" t="s">
        <v>66</v>
      </c>
      <c r="I6" s="88" t="s">
        <v>67</v>
      </c>
      <c r="J6" s="329">
        <v>144000</v>
      </c>
      <c r="K6" s="79">
        <v>12</v>
      </c>
      <c r="L6" s="79">
        <v>0</v>
      </c>
      <c r="M6" s="79">
        <v>35</v>
      </c>
      <c r="N6" s="89">
        <v>6</v>
      </c>
      <c r="O6" s="90">
        <v>0</v>
      </c>
      <c r="P6" s="91">
        <f>N6+O6</f>
        <v>6</v>
      </c>
      <c r="Q6" s="80">
        <f>IFERROR(P6/M6,"-")</f>
        <v>0.17142857142857</v>
      </c>
      <c r="R6" s="79">
        <v>1</v>
      </c>
      <c r="S6" s="79">
        <v>2</v>
      </c>
      <c r="T6" s="80">
        <f>IFERROR(R6/(P6),"-")</f>
        <v>0.16666666666667</v>
      </c>
      <c r="U6" s="335">
        <f>IFERROR(J6/SUM(N6:O7),"-")</f>
        <v>12000</v>
      </c>
      <c r="V6" s="82">
        <v>2</v>
      </c>
      <c r="W6" s="80">
        <f>IF(P6=0,"-",V6/P6)</f>
        <v>0.33333333333333</v>
      </c>
      <c r="X6" s="334">
        <v>70000</v>
      </c>
      <c r="Y6" s="335">
        <f>IFERROR(X6/P6,"-")</f>
        <v>11666.666666667</v>
      </c>
      <c r="Z6" s="335">
        <f>IFERROR(X6/V6,"-")</f>
        <v>35000</v>
      </c>
      <c r="AA6" s="329">
        <f>SUM(X6:X7)-SUM(J6:J7)</f>
        <v>64000</v>
      </c>
      <c r="AB6" s="83">
        <f>SUM(X6:X7)/SUM(J6:J7)</f>
        <v>1.4444444444444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4</v>
      </c>
      <c r="BO6" s="118">
        <f>IF(P6=0,"",IF(BN6=0,"",(BN6/P6)))</f>
        <v>0.66666666666667</v>
      </c>
      <c r="BP6" s="119">
        <v>1</v>
      </c>
      <c r="BQ6" s="120">
        <f>IFERROR(BP6/BN6,"-")</f>
        <v>0.25</v>
      </c>
      <c r="BR6" s="121">
        <v>60000</v>
      </c>
      <c r="BS6" s="122">
        <f>IFERROR(BR6/BN6,"-")</f>
        <v>15000</v>
      </c>
      <c r="BT6" s="123"/>
      <c r="BU6" s="123"/>
      <c r="BV6" s="123">
        <v>1</v>
      </c>
      <c r="BW6" s="124">
        <v>1</v>
      </c>
      <c r="BX6" s="125">
        <f>IF(P6=0,"",IF(BW6=0,"",(BW6/P6)))</f>
        <v>0.16666666666667</v>
      </c>
      <c r="BY6" s="126">
        <v>1</v>
      </c>
      <c r="BZ6" s="127">
        <f>IFERROR(BY6/BW6,"-")</f>
        <v>1</v>
      </c>
      <c r="CA6" s="128">
        <v>10000</v>
      </c>
      <c r="CB6" s="129">
        <f>IFERROR(CA6/BW6,"-")</f>
        <v>10000</v>
      </c>
      <c r="CC6" s="130">
        <v>1</v>
      </c>
      <c r="CD6" s="130"/>
      <c r="CE6" s="130"/>
      <c r="CF6" s="131">
        <v>1</v>
      </c>
      <c r="CG6" s="132">
        <f>IF(P6=0,"",IF(CF6=0,"",(CF6/P6)))</f>
        <v>0.16666666666667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70000</v>
      </c>
      <c r="CQ6" s="139">
        <v>60000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68</v>
      </c>
      <c r="C7" s="346"/>
      <c r="D7" s="346" t="s">
        <v>62</v>
      </c>
      <c r="E7" s="346" t="s">
        <v>63</v>
      </c>
      <c r="F7" s="346" t="s">
        <v>69</v>
      </c>
      <c r="G7" s="88"/>
      <c r="H7" s="88"/>
      <c r="I7" s="88"/>
      <c r="J7" s="329"/>
      <c r="K7" s="79">
        <v>25</v>
      </c>
      <c r="L7" s="79">
        <v>21</v>
      </c>
      <c r="M7" s="79">
        <v>16</v>
      </c>
      <c r="N7" s="89">
        <v>6</v>
      </c>
      <c r="O7" s="90">
        <v>0</v>
      </c>
      <c r="P7" s="91">
        <f>N7+O7</f>
        <v>6</v>
      </c>
      <c r="Q7" s="80">
        <f>IFERROR(P7/M7,"-")</f>
        <v>0.375</v>
      </c>
      <c r="R7" s="79">
        <v>1</v>
      </c>
      <c r="S7" s="79">
        <v>1</v>
      </c>
      <c r="T7" s="80">
        <f>IFERROR(R7/(P7),"-")</f>
        <v>0.16666666666667</v>
      </c>
      <c r="U7" s="335"/>
      <c r="V7" s="82">
        <v>1</v>
      </c>
      <c r="W7" s="80">
        <f>IF(P7=0,"-",V7/P7)</f>
        <v>0.16666666666667</v>
      </c>
      <c r="X7" s="334">
        <v>138000</v>
      </c>
      <c r="Y7" s="335">
        <f>IFERROR(X7/P7,"-")</f>
        <v>23000</v>
      </c>
      <c r="Z7" s="335">
        <f>IFERROR(X7/V7,"-")</f>
        <v>138000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0.16666666666667</v>
      </c>
      <c r="BY7" s="126">
        <v>1</v>
      </c>
      <c r="BZ7" s="127">
        <f>IFERROR(BY7/BW7,"-")</f>
        <v>1</v>
      </c>
      <c r="CA7" s="128">
        <v>138000</v>
      </c>
      <c r="CB7" s="129">
        <f>IFERROR(CA7/BW7,"-")</f>
        <v>138000</v>
      </c>
      <c r="CC7" s="130"/>
      <c r="CD7" s="130"/>
      <c r="CE7" s="130">
        <v>1</v>
      </c>
      <c r="CF7" s="131">
        <v>2</v>
      </c>
      <c r="CG7" s="132">
        <f>IF(P7=0,"",IF(CF7=0,"",(CF7/P7)))</f>
        <v>0.33333333333333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138000</v>
      </c>
      <c r="CQ7" s="139">
        <v>138000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</v>
      </c>
      <c r="B8" s="346" t="s">
        <v>70</v>
      </c>
      <c r="C8" s="346"/>
      <c r="D8" s="346" t="s">
        <v>62</v>
      </c>
      <c r="E8" s="346" t="s">
        <v>63</v>
      </c>
      <c r="F8" s="346" t="s">
        <v>64</v>
      </c>
      <c r="G8" s="88" t="s">
        <v>71</v>
      </c>
      <c r="H8" s="88" t="s">
        <v>66</v>
      </c>
      <c r="I8" s="347" t="s">
        <v>72</v>
      </c>
      <c r="J8" s="329">
        <v>180000</v>
      </c>
      <c r="K8" s="79">
        <v>21</v>
      </c>
      <c r="L8" s="79">
        <v>0</v>
      </c>
      <c r="M8" s="79">
        <v>78</v>
      </c>
      <c r="N8" s="89">
        <v>4</v>
      </c>
      <c r="O8" s="90">
        <v>0</v>
      </c>
      <c r="P8" s="91">
        <f>N8+O8</f>
        <v>4</v>
      </c>
      <c r="Q8" s="80">
        <f>IFERROR(P8/M8,"-")</f>
        <v>0.051282051282051</v>
      </c>
      <c r="R8" s="79">
        <v>0</v>
      </c>
      <c r="S8" s="79">
        <v>1</v>
      </c>
      <c r="T8" s="80">
        <f>IFERROR(R8/(P8),"-")</f>
        <v>0</v>
      </c>
      <c r="U8" s="335">
        <f>IFERROR(J8/SUM(N8:O9),"-")</f>
        <v>22500</v>
      </c>
      <c r="V8" s="82">
        <v>0</v>
      </c>
      <c r="W8" s="80">
        <f>IF(P8=0,"-",V8/P8)</f>
        <v>0</v>
      </c>
      <c r="X8" s="334">
        <v>0</v>
      </c>
      <c r="Y8" s="335">
        <f>IFERROR(X8/P8,"-")</f>
        <v>0</v>
      </c>
      <c r="Z8" s="335" t="str">
        <f>IFERROR(X8/V8,"-")</f>
        <v>-</v>
      </c>
      <c r="AA8" s="329">
        <f>SUM(X8:X9)-SUM(J8:J9)</f>
        <v>-180000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0.25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73</v>
      </c>
      <c r="C9" s="346"/>
      <c r="D9" s="346" t="s">
        <v>62</v>
      </c>
      <c r="E9" s="346" t="s">
        <v>63</v>
      </c>
      <c r="F9" s="346" t="s">
        <v>69</v>
      </c>
      <c r="G9" s="88"/>
      <c r="H9" s="88"/>
      <c r="I9" s="88"/>
      <c r="J9" s="329"/>
      <c r="K9" s="79">
        <v>34</v>
      </c>
      <c r="L9" s="79">
        <v>23</v>
      </c>
      <c r="M9" s="79">
        <v>15</v>
      </c>
      <c r="N9" s="89">
        <v>4</v>
      </c>
      <c r="O9" s="90">
        <v>0</v>
      </c>
      <c r="P9" s="91">
        <f>N9+O9</f>
        <v>4</v>
      </c>
      <c r="Q9" s="80">
        <f>IFERROR(P9/M9,"-")</f>
        <v>0.26666666666667</v>
      </c>
      <c r="R9" s="79">
        <v>0</v>
      </c>
      <c r="S9" s="79">
        <v>1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</v>
      </c>
      <c r="B10" s="346" t="s">
        <v>74</v>
      </c>
      <c r="C10" s="346"/>
      <c r="D10" s="346" t="s">
        <v>75</v>
      </c>
      <c r="E10" s="346" t="s">
        <v>76</v>
      </c>
      <c r="F10" s="346" t="s">
        <v>64</v>
      </c>
      <c r="G10" s="88" t="s">
        <v>77</v>
      </c>
      <c r="H10" s="88" t="s">
        <v>78</v>
      </c>
      <c r="I10" s="88" t="s">
        <v>79</v>
      </c>
      <c r="J10" s="329">
        <v>144000</v>
      </c>
      <c r="K10" s="79">
        <v>11</v>
      </c>
      <c r="L10" s="79">
        <v>0</v>
      </c>
      <c r="M10" s="79">
        <v>40</v>
      </c>
      <c r="N10" s="89">
        <v>3</v>
      </c>
      <c r="O10" s="90">
        <v>0</v>
      </c>
      <c r="P10" s="91">
        <f>N10+O10</f>
        <v>3</v>
      </c>
      <c r="Q10" s="80">
        <f>IFERROR(P10/M10,"-")</f>
        <v>0.075</v>
      </c>
      <c r="R10" s="79">
        <v>0</v>
      </c>
      <c r="S10" s="79">
        <v>1</v>
      </c>
      <c r="T10" s="80">
        <f>IFERROR(R10/(P10),"-")</f>
        <v>0</v>
      </c>
      <c r="U10" s="335">
        <f>IFERROR(J10/SUM(N10:O11),"-")</f>
        <v>20571.428571429</v>
      </c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>
        <f>SUM(X10:X11)-SUM(J10:J11)</f>
        <v>-144000</v>
      </c>
      <c r="AB10" s="83">
        <f>SUM(X10:X11)/SUM(J10:J11)</f>
        <v>0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0.66666666666667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80</v>
      </c>
      <c r="C11" s="346"/>
      <c r="D11" s="346" t="s">
        <v>75</v>
      </c>
      <c r="E11" s="346" t="s">
        <v>76</v>
      </c>
      <c r="F11" s="346" t="s">
        <v>69</v>
      </c>
      <c r="G11" s="88"/>
      <c r="H11" s="88"/>
      <c r="I11" s="88"/>
      <c r="J11" s="329"/>
      <c r="K11" s="79">
        <v>14</v>
      </c>
      <c r="L11" s="79">
        <v>13</v>
      </c>
      <c r="M11" s="79">
        <v>5</v>
      </c>
      <c r="N11" s="89">
        <v>4</v>
      </c>
      <c r="O11" s="90">
        <v>0</v>
      </c>
      <c r="P11" s="91">
        <f>N11+O11</f>
        <v>4</v>
      </c>
      <c r="Q11" s="80">
        <f>IFERROR(P11/M11,"-")</f>
        <v>0.8</v>
      </c>
      <c r="R11" s="79">
        <v>0</v>
      </c>
      <c r="S11" s="79">
        <v>1</v>
      </c>
      <c r="T11" s="80">
        <f>IFERROR(R11/(P11),"-")</f>
        <v>0</v>
      </c>
      <c r="U11" s="335"/>
      <c r="V11" s="82">
        <v>0</v>
      </c>
      <c r="W11" s="80">
        <f>IF(P11=0,"-",V11/P11)</f>
        <v>0</v>
      </c>
      <c r="X11" s="334">
        <v>0</v>
      </c>
      <c r="Y11" s="335">
        <f>IFERROR(X11/P11,"-")</f>
        <v>0</v>
      </c>
      <c r="Z11" s="335" t="str">
        <f>IFERROR(X11/V11,"-")</f>
        <v>-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4</v>
      </c>
      <c r="BX11" s="125">
        <f>IF(P11=0,"",IF(BW11=0,"",(BW11/P11)))</f>
        <v>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6" t="s">
        <v>81</v>
      </c>
      <c r="C12" s="346"/>
      <c r="D12" s="346" t="s">
        <v>82</v>
      </c>
      <c r="E12" s="346" t="s">
        <v>83</v>
      </c>
      <c r="F12" s="346" t="s">
        <v>64</v>
      </c>
      <c r="G12" s="88" t="s">
        <v>77</v>
      </c>
      <c r="H12" s="88" t="s">
        <v>84</v>
      </c>
      <c r="I12" s="348" t="s">
        <v>85</v>
      </c>
      <c r="J12" s="329">
        <v>120000</v>
      </c>
      <c r="K12" s="79">
        <v>5</v>
      </c>
      <c r="L12" s="79">
        <v>0</v>
      </c>
      <c r="M12" s="79">
        <v>29</v>
      </c>
      <c r="N12" s="89">
        <v>2</v>
      </c>
      <c r="O12" s="90">
        <v>0</v>
      </c>
      <c r="P12" s="91">
        <f>N12+O12</f>
        <v>2</v>
      </c>
      <c r="Q12" s="80">
        <f>IFERROR(P12/M12,"-")</f>
        <v>0.068965517241379</v>
      </c>
      <c r="R12" s="79">
        <v>0</v>
      </c>
      <c r="S12" s="79">
        <v>0</v>
      </c>
      <c r="T12" s="80">
        <f>IFERROR(R12/(P12),"-")</f>
        <v>0</v>
      </c>
      <c r="U12" s="335">
        <f>IFERROR(J12/SUM(N12:O16),"-")</f>
        <v>20000</v>
      </c>
      <c r="V12" s="82">
        <v>0</v>
      </c>
      <c r="W12" s="80">
        <f>IF(P12=0,"-",V12/P12)</f>
        <v>0</v>
      </c>
      <c r="X12" s="334">
        <v>0</v>
      </c>
      <c r="Y12" s="335">
        <f>IFERROR(X12/P12,"-")</f>
        <v>0</v>
      </c>
      <c r="Z12" s="335" t="str">
        <f>IFERROR(X12/V12,"-")</f>
        <v>-</v>
      </c>
      <c r="AA12" s="329">
        <f>SUM(X12:X16)-SUM(J12:J16)</f>
        <v>-120000</v>
      </c>
      <c r="AB12" s="83">
        <f>SUM(X12:X16)/SUM(J12:J16)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86</v>
      </c>
      <c r="C13" s="346"/>
      <c r="D13" s="346" t="s">
        <v>87</v>
      </c>
      <c r="E13" s="346" t="s">
        <v>88</v>
      </c>
      <c r="F13" s="346" t="s">
        <v>64</v>
      </c>
      <c r="G13" s="88" t="s">
        <v>77</v>
      </c>
      <c r="H13" s="88" t="s">
        <v>84</v>
      </c>
      <c r="I13" s="347" t="s">
        <v>89</v>
      </c>
      <c r="J13" s="329"/>
      <c r="K13" s="79">
        <v>5</v>
      </c>
      <c r="L13" s="79">
        <v>0</v>
      </c>
      <c r="M13" s="79">
        <v>19</v>
      </c>
      <c r="N13" s="89">
        <v>2</v>
      </c>
      <c r="O13" s="90">
        <v>0</v>
      </c>
      <c r="P13" s="91">
        <f>N13+O13</f>
        <v>2</v>
      </c>
      <c r="Q13" s="80">
        <f>IFERROR(P13/M13,"-")</f>
        <v>0.10526315789474</v>
      </c>
      <c r="R13" s="79">
        <v>0</v>
      </c>
      <c r="S13" s="79">
        <v>1</v>
      </c>
      <c r="T13" s="80">
        <f>IFERROR(R13/(P13),"-")</f>
        <v>0</v>
      </c>
      <c r="U13" s="335"/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/>
      <c r="AB13" s="83"/>
      <c r="AC13" s="77"/>
      <c r="AD13" s="92">
        <v>1</v>
      </c>
      <c r="AE13" s="93">
        <f>IF(P13=0,"",IF(AD13=0,"",(AD13/P13)))</f>
        <v>0.5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90</v>
      </c>
      <c r="C14" s="346"/>
      <c r="D14" s="346" t="s">
        <v>91</v>
      </c>
      <c r="E14" s="346" t="s">
        <v>92</v>
      </c>
      <c r="F14" s="346" t="s">
        <v>64</v>
      </c>
      <c r="G14" s="88" t="s">
        <v>77</v>
      </c>
      <c r="H14" s="88" t="s">
        <v>84</v>
      </c>
      <c r="I14" s="348" t="s">
        <v>93</v>
      </c>
      <c r="J14" s="329"/>
      <c r="K14" s="79">
        <v>2</v>
      </c>
      <c r="L14" s="79">
        <v>0</v>
      </c>
      <c r="M14" s="79">
        <v>18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335"/>
      <c r="V14" s="82">
        <v>0</v>
      </c>
      <c r="W14" s="80" t="str">
        <f>IF(P14=0,"-",V14/P14)</f>
        <v>-</v>
      </c>
      <c r="X14" s="334">
        <v>0</v>
      </c>
      <c r="Y14" s="335" t="str">
        <f>IFERROR(X14/P14,"-")</f>
        <v>-</v>
      </c>
      <c r="Z14" s="335" t="str">
        <f>IFERROR(X14/V14,"-")</f>
        <v>-</v>
      </c>
      <c r="AA14" s="329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94</v>
      </c>
      <c r="C15" s="346"/>
      <c r="D15" s="346" t="s">
        <v>95</v>
      </c>
      <c r="E15" s="346" t="s">
        <v>96</v>
      </c>
      <c r="F15" s="346" t="s">
        <v>64</v>
      </c>
      <c r="G15" s="88" t="s">
        <v>77</v>
      </c>
      <c r="H15" s="88" t="s">
        <v>84</v>
      </c>
      <c r="I15" s="347" t="s">
        <v>97</v>
      </c>
      <c r="J15" s="329"/>
      <c r="K15" s="79">
        <v>2</v>
      </c>
      <c r="L15" s="79">
        <v>0</v>
      </c>
      <c r="M15" s="79">
        <v>45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5"/>
      <c r="V15" s="82">
        <v>0</v>
      </c>
      <c r="W15" s="80" t="str">
        <f>IF(P15=0,"-",V15/P15)</f>
        <v>-</v>
      </c>
      <c r="X15" s="334">
        <v>0</v>
      </c>
      <c r="Y15" s="335" t="str">
        <f>IFERROR(X15/P15,"-")</f>
        <v>-</v>
      </c>
      <c r="Z15" s="335" t="str">
        <f>IFERROR(X15/V15,"-")</f>
        <v>-</v>
      </c>
      <c r="AA15" s="329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98</v>
      </c>
      <c r="C16" s="346"/>
      <c r="D16" s="346" t="s">
        <v>99</v>
      </c>
      <c r="E16" s="346" t="s">
        <v>99</v>
      </c>
      <c r="F16" s="346" t="s">
        <v>69</v>
      </c>
      <c r="G16" s="88" t="s">
        <v>100</v>
      </c>
      <c r="H16" s="88"/>
      <c r="I16" s="88"/>
      <c r="J16" s="329"/>
      <c r="K16" s="79">
        <v>33</v>
      </c>
      <c r="L16" s="79">
        <v>23</v>
      </c>
      <c r="M16" s="79">
        <v>20</v>
      </c>
      <c r="N16" s="89">
        <v>2</v>
      </c>
      <c r="O16" s="90">
        <v>0</v>
      </c>
      <c r="P16" s="91">
        <f>N16+O16</f>
        <v>2</v>
      </c>
      <c r="Q16" s="80">
        <f>IFERROR(P16/M16,"-")</f>
        <v>0.1</v>
      </c>
      <c r="R16" s="79">
        <v>0</v>
      </c>
      <c r="S16" s="79">
        <v>0</v>
      </c>
      <c r="T16" s="80">
        <f>IFERROR(R16/(P16),"-")</f>
        <v>0</v>
      </c>
      <c r="U16" s="335"/>
      <c r="V16" s="82">
        <v>0</v>
      </c>
      <c r="W16" s="80">
        <f>IF(P16=0,"-",V16/P16)</f>
        <v>0</v>
      </c>
      <c r="X16" s="334">
        <v>0</v>
      </c>
      <c r="Y16" s="335">
        <f>IFERROR(X16/P16,"-")</f>
        <v>0</v>
      </c>
      <c r="Z16" s="335" t="str">
        <f>IFERROR(X16/V16,"-")</f>
        <v>-</v>
      </c>
      <c r="AA16" s="329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30"/>
      <c r="B17" s="85"/>
      <c r="C17" s="86"/>
      <c r="D17" s="86"/>
      <c r="E17" s="86"/>
      <c r="F17" s="87"/>
      <c r="G17" s="88"/>
      <c r="H17" s="88"/>
      <c r="I17" s="88"/>
      <c r="J17" s="330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6"/>
      <c r="V17" s="25"/>
      <c r="W17" s="25"/>
      <c r="X17" s="336"/>
      <c r="Y17" s="336"/>
      <c r="Z17" s="336"/>
      <c r="AA17" s="336"/>
      <c r="AB17" s="33"/>
      <c r="AC17" s="57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30"/>
      <c r="B18" s="37"/>
      <c r="C18" s="21"/>
      <c r="D18" s="21"/>
      <c r="E18" s="21"/>
      <c r="F18" s="22"/>
      <c r="G18" s="36"/>
      <c r="H18" s="36"/>
      <c r="I18" s="73"/>
      <c r="J18" s="33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6"/>
      <c r="V18" s="25"/>
      <c r="W18" s="25"/>
      <c r="X18" s="336"/>
      <c r="Y18" s="336"/>
      <c r="Z18" s="336"/>
      <c r="AA18" s="336"/>
      <c r="AB18" s="33"/>
      <c r="AC18" s="59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19">
        <f>AB19</f>
        <v>0.35374149659864</v>
      </c>
      <c r="B19" s="39"/>
      <c r="C19" s="39"/>
      <c r="D19" s="39"/>
      <c r="E19" s="39"/>
      <c r="F19" s="39"/>
      <c r="G19" s="40" t="s">
        <v>101</v>
      </c>
      <c r="H19" s="40"/>
      <c r="I19" s="40"/>
      <c r="J19" s="332">
        <f>SUM(J6:J18)</f>
        <v>588000</v>
      </c>
      <c r="K19" s="41">
        <f>SUM(K6:K18)</f>
        <v>164</v>
      </c>
      <c r="L19" s="41">
        <f>SUM(L6:L18)</f>
        <v>80</v>
      </c>
      <c r="M19" s="41">
        <f>SUM(M6:M18)</f>
        <v>320</v>
      </c>
      <c r="N19" s="41">
        <f>SUM(N6:N18)</f>
        <v>33</v>
      </c>
      <c r="O19" s="41">
        <f>SUM(O6:O18)</f>
        <v>0</v>
      </c>
      <c r="P19" s="41">
        <f>SUM(P6:P18)</f>
        <v>33</v>
      </c>
      <c r="Q19" s="42">
        <f>IFERROR(P19/M19,"-")</f>
        <v>0.103125</v>
      </c>
      <c r="R19" s="76">
        <f>SUM(R6:R18)</f>
        <v>2</v>
      </c>
      <c r="S19" s="76">
        <f>SUM(S6:S18)</f>
        <v>8</v>
      </c>
      <c r="T19" s="42">
        <f>IFERROR(R19/P19,"-")</f>
        <v>0.060606060606061</v>
      </c>
      <c r="U19" s="337">
        <f>IFERROR(J19/P19,"-")</f>
        <v>17818.181818182</v>
      </c>
      <c r="V19" s="44">
        <f>SUM(V6:V18)</f>
        <v>3</v>
      </c>
      <c r="W19" s="42">
        <f>IFERROR(V19/P19,"-")</f>
        <v>0.090909090909091</v>
      </c>
      <c r="X19" s="332">
        <f>SUM(X6:X18)</f>
        <v>208000</v>
      </c>
      <c r="Y19" s="332">
        <f>IFERROR(X19/P19,"-")</f>
        <v>6303.0303030303</v>
      </c>
      <c r="Z19" s="332">
        <f>IFERROR(X19/V19,"-")</f>
        <v>69333.333333333</v>
      </c>
      <c r="AA19" s="332">
        <f>X19-J19</f>
        <v>-380000</v>
      </c>
      <c r="AB19" s="45">
        <f>X19/J19</f>
        <v>0.35374149659864</v>
      </c>
      <c r="AC19" s="58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6"/>
    <mergeCell ref="J12:J16"/>
    <mergeCell ref="U12:U16"/>
    <mergeCell ref="AA12:AA16"/>
    <mergeCell ref="AB12:AB1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102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103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3.4448603096063</v>
      </c>
      <c r="B6" s="346" t="s">
        <v>104</v>
      </c>
      <c r="C6" s="346"/>
      <c r="D6" s="346"/>
      <c r="E6" s="175" t="s">
        <v>105</v>
      </c>
      <c r="F6" s="175" t="s">
        <v>106</v>
      </c>
      <c r="G6" s="339">
        <v>6377067</v>
      </c>
      <c r="H6" s="176">
        <v>6823</v>
      </c>
      <c r="I6" s="176">
        <v>0</v>
      </c>
      <c r="J6" s="176">
        <v>288528</v>
      </c>
      <c r="K6" s="177">
        <v>2891</v>
      </c>
      <c r="L6" s="178">
        <f>IFERROR(K6/J6,"-")</f>
        <v>0.010019824765707</v>
      </c>
      <c r="M6" s="176">
        <v>152</v>
      </c>
      <c r="N6" s="176">
        <v>1068</v>
      </c>
      <c r="O6" s="178">
        <f>IFERROR(M6/(K6),"-")</f>
        <v>0.052576962988585</v>
      </c>
      <c r="P6" s="179">
        <f>IFERROR(G6/SUM(K6:K6),"-")</f>
        <v>2205.8343133864</v>
      </c>
      <c r="Q6" s="180">
        <v>387</v>
      </c>
      <c r="R6" s="178">
        <f>IF(K6=0,"-",Q6/K6)</f>
        <v>0.13386371497752</v>
      </c>
      <c r="S6" s="344">
        <v>21968105</v>
      </c>
      <c r="T6" s="345">
        <f>IFERROR(S6/K6,"-")</f>
        <v>7598.7910757523</v>
      </c>
      <c r="U6" s="345">
        <f>IFERROR(S6/Q6,"-")</f>
        <v>56765.129198966</v>
      </c>
      <c r="V6" s="339">
        <f>SUM(S6:S6)-SUM(G6:G6)</f>
        <v>15591038</v>
      </c>
      <c r="W6" s="182">
        <f>SUM(S6:S6)/SUM(G6:G6)</f>
        <v>3.4448603096063</v>
      </c>
      <c r="Y6" s="183">
        <v>53</v>
      </c>
      <c r="Z6" s="184">
        <f>IF(K6=0,"",IF(Y6=0,"",(Y6/K6)))</f>
        <v>0.018332756831546</v>
      </c>
      <c r="AA6" s="183"/>
      <c r="AB6" s="185">
        <f>IFERROR(AA6/Y6,"-")</f>
        <v>0</v>
      </c>
      <c r="AC6" s="186"/>
      <c r="AD6" s="187">
        <f>IFERROR(AC6/Y6,"-")</f>
        <v>0</v>
      </c>
      <c r="AE6" s="188"/>
      <c r="AF6" s="188"/>
      <c r="AG6" s="188"/>
      <c r="AH6" s="189">
        <v>7</v>
      </c>
      <c r="AI6" s="190">
        <f>IF(K6=0,"",IF(AH6=0,"",(AH6/K6)))</f>
        <v>0.0024213075060533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19</v>
      </c>
      <c r="AR6" s="196">
        <f>IF(K6=0,"",IF(AQ6=0,"",(AQ6/K6)))</f>
        <v>0.0065721203735732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153</v>
      </c>
      <c r="BA6" s="202">
        <f>IF(K6=0,"",IF(AZ6=0,"",(AZ6/K6)))</f>
        <v>0.052922864060879</v>
      </c>
      <c r="BB6" s="201">
        <v>6</v>
      </c>
      <c r="BC6" s="203">
        <f>IFERROR(BB6/AZ6,"-")</f>
        <v>0.03921568627451</v>
      </c>
      <c r="BD6" s="204">
        <v>105000</v>
      </c>
      <c r="BE6" s="205">
        <f>IFERROR(BD6/AZ6,"-")</f>
        <v>686.27450980392</v>
      </c>
      <c r="BF6" s="206">
        <v>3</v>
      </c>
      <c r="BG6" s="206">
        <v>1</v>
      </c>
      <c r="BH6" s="206">
        <v>2</v>
      </c>
      <c r="BI6" s="207">
        <v>1760</v>
      </c>
      <c r="BJ6" s="208">
        <f>IF(K6=0,"",IF(BI6=0,"",(BI6/K6)))</f>
        <v>0.60878588723625</v>
      </c>
      <c r="BK6" s="209">
        <v>212</v>
      </c>
      <c r="BL6" s="210">
        <f>IFERROR(BK6/BI6,"-")</f>
        <v>0.12045454545455</v>
      </c>
      <c r="BM6" s="211">
        <v>8433600</v>
      </c>
      <c r="BN6" s="212">
        <f>IFERROR(BM6/BI6,"-")</f>
        <v>4791.8181818182</v>
      </c>
      <c r="BO6" s="213">
        <v>81</v>
      </c>
      <c r="BP6" s="213">
        <v>33</v>
      </c>
      <c r="BQ6" s="213">
        <v>98</v>
      </c>
      <c r="BR6" s="214">
        <v>740</v>
      </c>
      <c r="BS6" s="215">
        <f>IF(K6=0,"",IF(BR6=0,"",(BR6/K6)))</f>
        <v>0.25596679349706</v>
      </c>
      <c r="BT6" s="216">
        <v>128</v>
      </c>
      <c r="BU6" s="217">
        <f>IFERROR(BT6/BR6,"-")</f>
        <v>0.17297297297297</v>
      </c>
      <c r="BV6" s="218">
        <v>9204505</v>
      </c>
      <c r="BW6" s="219">
        <f>IFERROR(BV6/BR6,"-")</f>
        <v>12438.52027027</v>
      </c>
      <c r="BX6" s="220">
        <v>34</v>
      </c>
      <c r="BY6" s="220">
        <v>13</v>
      </c>
      <c r="BZ6" s="220">
        <v>81</v>
      </c>
      <c r="CA6" s="221">
        <v>159</v>
      </c>
      <c r="CB6" s="222">
        <f>IF(K6=0,"",IF(CA6=0,"",(CA6/K6)))</f>
        <v>0.054998270494639</v>
      </c>
      <c r="CC6" s="223">
        <v>41</v>
      </c>
      <c r="CD6" s="224">
        <f>IFERROR(CC6/CA6,"-")</f>
        <v>0.25786163522013</v>
      </c>
      <c r="CE6" s="225">
        <v>4225000</v>
      </c>
      <c r="CF6" s="226">
        <f>IFERROR(CE6/CA6,"-")</f>
        <v>26572.327044025</v>
      </c>
      <c r="CG6" s="227">
        <v>8</v>
      </c>
      <c r="CH6" s="227">
        <v>12</v>
      </c>
      <c r="CI6" s="227">
        <v>21</v>
      </c>
      <c r="CJ6" s="228">
        <v>387</v>
      </c>
      <c r="CK6" s="229">
        <v>21968105</v>
      </c>
      <c r="CL6" s="229">
        <v>1610000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2.9333565737616</v>
      </c>
      <c r="B7" s="346" t="s">
        <v>107</v>
      </c>
      <c r="C7" s="346"/>
      <c r="D7" s="346"/>
      <c r="E7" s="175" t="s">
        <v>108</v>
      </c>
      <c r="F7" s="175" t="s">
        <v>106</v>
      </c>
      <c r="G7" s="339">
        <v>3003387</v>
      </c>
      <c r="H7" s="176">
        <v>1805</v>
      </c>
      <c r="I7" s="176">
        <v>0</v>
      </c>
      <c r="J7" s="176">
        <v>119247</v>
      </c>
      <c r="K7" s="177">
        <v>704</v>
      </c>
      <c r="L7" s="178">
        <f>IFERROR(K7/J7,"-")</f>
        <v>0.005903712462368</v>
      </c>
      <c r="M7" s="176">
        <v>42</v>
      </c>
      <c r="N7" s="176">
        <v>258</v>
      </c>
      <c r="O7" s="178">
        <f>IFERROR(M7/(K7),"-")</f>
        <v>0.059659090909091</v>
      </c>
      <c r="P7" s="179">
        <f>IFERROR(G7/SUM(K7:K7),"-")</f>
        <v>4266.1747159091</v>
      </c>
      <c r="Q7" s="180">
        <v>123</v>
      </c>
      <c r="R7" s="178">
        <f>IF(K7=0,"-",Q7/K7)</f>
        <v>0.17471590909091</v>
      </c>
      <c r="S7" s="344">
        <v>8810005</v>
      </c>
      <c r="T7" s="345">
        <f>IFERROR(S7/K7,"-")</f>
        <v>12514.211647727</v>
      </c>
      <c r="U7" s="345">
        <f>IFERROR(S7/Q7,"-")</f>
        <v>71626.056910569</v>
      </c>
      <c r="V7" s="339">
        <f>SUM(S7:S7)-SUM(G7:G7)</f>
        <v>5806618</v>
      </c>
      <c r="W7" s="182">
        <f>SUM(S7:S7)/SUM(G7:G7)</f>
        <v>2.9333565737616</v>
      </c>
      <c r="Y7" s="183">
        <v>7</v>
      </c>
      <c r="Z7" s="184">
        <f>IF(K7=0,"",IF(Y7=0,"",(Y7/K7)))</f>
        <v>0.0099431818181818</v>
      </c>
      <c r="AA7" s="183"/>
      <c r="AB7" s="185">
        <f>IFERROR(AA7/Y7,"-")</f>
        <v>0</v>
      </c>
      <c r="AC7" s="186"/>
      <c r="AD7" s="187">
        <f>IFERROR(AC7/Y7,"-")</f>
        <v>0</v>
      </c>
      <c r="AE7" s="188"/>
      <c r="AF7" s="188"/>
      <c r="AG7" s="188"/>
      <c r="AH7" s="189">
        <v>1</v>
      </c>
      <c r="AI7" s="190">
        <f>IF(K7=0,"",IF(AH7=0,"",(AH7/K7)))</f>
        <v>0.0014204545454545</v>
      </c>
      <c r="AJ7" s="189"/>
      <c r="AK7" s="191">
        <f>IFERROR(AJ7/AH7,"-")</f>
        <v>0</v>
      </c>
      <c r="AL7" s="192"/>
      <c r="AM7" s="193">
        <f>IFERROR(AL7/AH7,"-")</f>
        <v>0</v>
      </c>
      <c r="AN7" s="194"/>
      <c r="AO7" s="194"/>
      <c r="AP7" s="194"/>
      <c r="AQ7" s="195">
        <v>2</v>
      </c>
      <c r="AR7" s="196">
        <f>IF(K7=0,"",IF(AQ7=0,"",(AQ7/K7)))</f>
        <v>0.0028409090909091</v>
      </c>
      <c r="AS7" s="195"/>
      <c r="AT7" s="197">
        <f>IFERROR(AS7/AQ7,"-")</f>
        <v>0</v>
      </c>
      <c r="AU7" s="198"/>
      <c r="AV7" s="199">
        <f>IFERROR(AU7/AQ7,"-")</f>
        <v>0</v>
      </c>
      <c r="AW7" s="200"/>
      <c r="AX7" s="200"/>
      <c r="AY7" s="200"/>
      <c r="AZ7" s="201">
        <v>18</v>
      </c>
      <c r="BA7" s="202">
        <f>IF(K7=0,"",IF(AZ7=0,"",(AZ7/K7)))</f>
        <v>0.025568181818182</v>
      </c>
      <c r="BB7" s="201"/>
      <c r="BC7" s="203">
        <f>IFERROR(BB7/AZ7,"-")</f>
        <v>0</v>
      </c>
      <c r="BD7" s="204"/>
      <c r="BE7" s="205">
        <f>IFERROR(BD7/AZ7,"-")</f>
        <v>0</v>
      </c>
      <c r="BF7" s="206"/>
      <c r="BG7" s="206"/>
      <c r="BH7" s="206"/>
      <c r="BI7" s="207">
        <v>389</v>
      </c>
      <c r="BJ7" s="208">
        <f>IF(K7=0,"",IF(BI7=0,"",(BI7/K7)))</f>
        <v>0.55255681818182</v>
      </c>
      <c r="BK7" s="209">
        <v>57</v>
      </c>
      <c r="BL7" s="210">
        <f>IFERROR(BK7/BI7,"-")</f>
        <v>0.14652956298201</v>
      </c>
      <c r="BM7" s="211">
        <v>2782005</v>
      </c>
      <c r="BN7" s="212">
        <f>IFERROR(BM7/BI7,"-")</f>
        <v>7151.6838046272</v>
      </c>
      <c r="BO7" s="213">
        <v>24</v>
      </c>
      <c r="BP7" s="213">
        <v>6</v>
      </c>
      <c r="BQ7" s="213">
        <v>27</v>
      </c>
      <c r="BR7" s="214">
        <v>228</v>
      </c>
      <c r="BS7" s="215">
        <f>IF(K7=0,"",IF(BR7=0,"",(BR7/K7)))</f>
        <v>0.32386363636364</v>
      </c>
      <c r="BT7" s="216">
        <v>46</v>
      </c>
      <c r="BU7" s="217">
        <f>IFERROR(BT7/BR7,"-")</f>
        <v>0.20175438596491</v>
      </c>
      <c r="BV7" s="218">
        <v>4434000</v>
      </c>
      <c r="BW7" s="219">
        <f>IFERROR(BV7/BR7,"-")</f>
        <v>19447.368421053</v>
      </c>
      <c r="BX7" s="220">
        <v>9</v>
      </c>
      <c r="BY7" s="220">
        <v>7</v>
      </c>
      <c r="BZ7" s="220">
        <v>30</v>
      </c>
      <c r="CA7" s="221">
        <v>59</v>
      </c>
      <c r="CB7" s="222">
        <f>IF(K7=0,"",IF(CA7=0,"",(CA7/K7)))</f>
        <v>0.083806818181818</v>
      </c>
      <c r="CC7" s="223">
        <v>20</v>
      </c>
      <c r="CD7" s="224">
        <f>IFERROR(CC7/CA7,"-")</f>
        <v>0.33898305084746</v>
      </c>
      <c r="CE7" s="225">
        <v>1594000</v>
      </c>
      <c r="CF7" s="226">
        <f>IFERROR(CE7/CA7,"-")</f>
        <v>27016.949152542</v>
      </c>
      <c r="CG7" s="227">
        <v>9</v>
      </c>
      <c r="CH7" s="227">
        <v>2</v>
      </c>
      <c r="CI7" s="227">
        <v>9</v>
      </c>
      <c r="CJ7" s="228">
        <v>123</v>
      </c>
      <c r="CK7" s="229">
        <v>8810005</v>
      </c>
      <c r="CL7" s="229">
        <v>1177000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231"/>
      <c r="B8" s="151"/>
      <c r="C8" s="232"/>
      <c r="D8" s="233"/>
      <c r="E8" s="175"/>
      <c r="F8" s="175"/>
      <c r="G8" s="340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172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231"/>
      <c r="B9" s="245"/>
      <c r="C9" s="176"/>
      <c r="D9" s="176"/>
      <c r="E9" s="246"/>
      <c r="F9" s="247"/>
      <c r="G9" s="341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248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166">
        <f>Z10</f>
        <v/>
      </c>
      <c r="B10" s="249"/>
      <c r="C10" s="249"/>
      <c r="D10" s="249"/>
      <c r="E10" s="250" t="s">
        <v>109</v>
      </c>
      <c r="F10" s="250"/>
      <c r="G10" s="342">
        <f>SUM(G6:G9)</f>
        <v>9380454</v>
      </c>
      <c r="H10" s="249">
        <f>SUM(H6:H9)</f>
        <v>8628</v>
      </c>
      <c r="I10" s="249">
        <f>SUM(I6:I9)</f>
        <v>0</v>
      </c>
      <c r="J10" s="249">
        <f>SUM(J6:J9)</f>
        <v>407775</v>
      </c>
      <c r="K10" s="249">
        <f>SUM(K6:K9)</f>
        <v>3595</v>
      </c>
      <c r="L10" s="251">
        <f>IFERROR(K10/J10,"-")</f>
        <v>0.0088161363497027</v>
      </c>
      <c r="M10" s="252">
        <f>SUM(M6:M9)</f>
        <v>194</v>
      </c>
      <c r="N10" s="252">
        <f>SUM(N6:N9)</f>
        <v>1326</v>
      </c>
      <c r="O10" s="251">
        <f>IFERROR(M10/K10,"-")</f>
        <v>0.053963838664812</v>
      </c>
      <c r="P10" s="253">
        <f>IFERROR(G10/K10,"-")</f>
        <v>2609.3057023644</v>
      </c>
      <c r="Q10" s="254">
        <f>SUM(Q6:Q9)</f>
        <v>510</v>
      </c>
      <c r="R10" s="251">
        <f>IFERROR(Q10/K10,"-")</f>
        <v>0.14186369958275</v>
      </c>
      <c r="S10" s="342">
        <f>SUM(S6:S9)</f>
        <v>30778110</v>
      </c>
      <c r="T10" s="342">
        <f>IFERROR(S10/K10,"-")</f>
        <v>8561.3657858136</v>
      </c>
      <c r="U10" s="342">
        <f>IFERROR(S10/Q10,"-")</f>
        <v>60349.235294118</v>
      </c>
      <c r="V10" s="342">
        <f>S10-G10</f>
        <v>21397656</v>
      </c>
      <c r="W10" s="255">
        <f>S10/G10</f>
        <v>3.2810895933182</v>
      </c>
      <c r="X10" s="256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