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<sst xmlns="http://schemas.openxmlformats.org/spreadsheetml/2006/main" uniqueCount="109">
  <si>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</si>
  <si>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</si>
  <si>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</si>
  <si>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</si>
  <si>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</si>
  <si>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</si>
  <si>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</si>
  <si>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</si>
  <si>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</si>
  <si>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</si>
  <si>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</si>
  <si>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</si>
  <si>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</si>
  <si>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</si>
  <si>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</si>
  <si>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</si>
  <si>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</si>
  <si>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</si>
  <si>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</si>
  <si>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</si>
  <si>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</si>
  <si>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</si>
  <si>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</si>
  <si>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</si>
  <si>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</si>
  <si>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</si>
  <si>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</si>
  <si>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</si>
  <si>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</si>
  <si>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</si>
  <si>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</si>
  <si>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</si>
  <si>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</si>
  <si>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</si>
  <si>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</si>
  <si>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</si>
  <si>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</si>
  <si>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</si>
  <si>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</si>
  <si>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</si>
  <si>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</si>
  <si>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</si>
  <si>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</si>
  <si>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</si>
  <si>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</si>
  <si>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</si>
  <si>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</si>
  <si>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</si>
  <si>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</si>
  <si>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</si>
  <si>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</si>
  <si>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</si>
  <si>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</si>
  <si>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</si>
  <si>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</si>
  <si>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</si>
  <si>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</si>
  <si>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</si>
  <si>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</si>
  <si>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</si>
  <si>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</si>
  <si>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pp1823</t>
  </si>
  <si>
    <t>焼肉飯</t>
  </si>
  <si>
    <t>求む！50歳以上の女性好き男性</t>
  </si>
  <si>
    <t>lp01</t>
  </si>
  <si>
    <t>ニッカン関西</t>
  </si>
  <si>
    <t>全5段</t>
  </si>
  <si>
    <t>11月22日(日)</t>
  </si>
  <si>
    <t>pp1824</t>
  </si>
  <si>
    <t>空電</t>
  </si>
  <si>
    <t>pp1825</t>
  </si>
  <si>
    <t>右女３</t>
  </si>
  <si>
    <t>男性求む</t>
  </si>
  <si>
    <t>デイリースポーツ関西</t>
  </si>
  <si>
    <t>4C終面全5段</t>
  </si>
  <si>
    <t>11月30日(月)</t>
  </si>
  <si>
    <t>pp1826</t>
  </si>
  <si>
    <t>pp1827</t>
  </si>
  <si>
    <t>サンスポ関東</t>
  </si>
  <si>
    <t>1C終面全5段</t>
  </si>
  <si>
    <t>pp1828</t>
  </si>
  <si>
    <t>pp1829</t>
  </si>
  <si>
    <t>記事(赤)</t>
  </si>
  <si>
    <t>146「もし出会系大賞があったら、このサイトが受賞しているでしょう」</t>
  </si>
  <si>
    <t>4C記事枠</t>
  </si>
  <si>
    <t>11月08日(日)</t>
  </si>
  <si>
    <t>pp1830</t>
  </si>
  <si>
    <t>記事(緑)</t>
  </si>
  <si>
    <t>145「これまで10人としか会ってないだと？お前、やな奴だな！」</t>
  </si>
  <si>
    <t>11月14日(土)</t>
  </si>
  <si>
    <t>pp1831</t>
  </si>
  <si>
    <t>記事(ノーマル)</t>
  </si>
  <si>
    <t>144「逆行出会いで熟女と出会い放題！」</t>
  </si>
  <si>
    <t>pp1832</t>
  </si>
  <si>
    <t>記事(青)</t>
  </si>
  <si>
    <t>143「行列のできる恋愛結婚情報サイト」</t>
  </si>
  <si>
    <t>11月28日(土)</t>
  </si>
  <si>
    <t>pp1833</t>
  </si>
  <si>
    <t>(空電共通)</t>
  </si>
  <si>
    <t>共通</t>
  </si>
  <si>
    <t>新聞 TOTAL</t>
  </si>
  <si>
    <t>●リスティング 広告</t>
  </si>
  <si>
    <t>UA</t>
  </si>
  <si>
    <t>ydi</t>
  </si>
  <si>
    <t>YDN（インフィード）</t>
  </si>
  <si>
    <t>11/1～11/30</t>
  </si>
  <si>
    <t>ydt</t>
  </si>
  <si>
    <t>YDN（ターゲティング）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</si>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</sst>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11</v>
      </c>
      <c r="D6" s="329">
        <v>600000</v>
      </c>
      <c r="E6" s="79">
        <v>243</v>
      </c>
      <c r="F6" s="79">
        <v>98</v>
      </c>
      <c r="G6" s="79">
        <v>342</v>
      </c>
      <c r="H6" s="89">
        <v>45</v>
      </c>
      <c r="I6" s="90">
        <v>0</v>
      </c>
      <c r="J6" s="143">
        <f>H6+I6</f>
        <v>45</v>
      </c>
      <c r="K6" s="80">
        <f>IFERROR(J6/G6,"-")</f>
        <v>0.13157894736842</v>
      </c>
      <c r="L6" s="79">
        <v>4</v>
      </c>
      <c r="M6" s="79">
        <v>12</v>
      </c>
      <c r="N6" s="80">
        <f>IFERROR(L6/J6,"-")</f>
        <v>0.088888888888889</v>
      </c>
      <c r="O6" s="81">
        <f>IFERROR(D6/J6,"-")</f>
        <v>13333.333333333</v>
      </c>
      <c r="P6" s="82">
        <v>8</v>
      </c>
      <c r="Q6" s="80">
        <f>IFERROR(P6/J6,"-")</f>
        <v>0.17777777777778</v>
      </c>
      <c r="R6" s="334">
        <v>263000</v>
      </c>
      <c r="S6" s="335">
        <f>IFERROR(R6/J6,"-")</f>
        <v>5844.4444444444</v>
      </c>
      <c r="T6" s="335">
        <f>IFERROR(R6/P6,"-")</f>
        <v>32875</v>
      </c>
      <c r="U6" s="329">
        <f>IFERROR(R6-D6,"-")</f>
        <v>-337000</v>
      </c>
      <c r="V6" s="83">
        <f>R6/D6</f>
        <v>0.43833333333333</v>
      </c>
      <c r="W6" s="77"/>
      <c r="X6" s="142"/>
    </row>
    <row r="7" spans="1:24">
      <c r="A7" s="78"/>
      <c r="B7" s="84" t="s">
        <v>24</v>
      </c>
      <c r="C7" s="84">
        <v>2</v>
      </c>
      <c r="D7" s="329">
        <v>1999916</v>
      </c>
      <c r="E7" s="79">
        <v>1855</v>
      </c>
      <c r="F7" s="79">
        <v>0</v>
      </c>
      <c r="G7" s="79">
        <v>98287</v>
      </c>
      <c r="H7" s="89">
        <v>757</v>
      </c>
      <c r="I7" s="90">
        <v>6</v>
      </c>
      <c r="J7" s="143">
        <f>H7+I7</f>
        <v>763</v>
      </c>
      <c r="K7" s="80">
        <f>IFERROR(J7/G7,"-")</f>
        <v>0.0077629798447404</v>
      </c>
      <c r="L7" s="79">
        <v>44</v>
      </c>
      <c r="M7" s="79">
        <v>297</v>
      </c>
      <c r="N7" s="80">
        <f>IFERROR(L7/J7,"-")</f>
        <v>0.057667103538663</v>
      </c>
      <c r="O7" s="81">
        <f>IFERROR(D7/J7,"-")</f>
        <v>2621.121887287</v>
      </c>
      <c r="P7" s="82">
        <v>112</v>
      </c>
      <c r="Q7" s="80">
        <f>IFERROR(P7/J7,"-")</f>
        <v>0.14678899082569</v>
      </c>
      <c r="R7" s="334">
        <v>9724000</v>
      </c>
      <c r="S7" s="335">
        <f>IFERROR(R7/J7,"-")</f>
        <v>12744.429882045</v>
      </c>
      <c r="T7" s="335">
        <f>IFERROR(R7/P7,"-")</f>
        <v>86821.428571429</v>
      </c>
      <c r="U7" s="329">
        <f>IFERROR(R7-D7,"-")</f>
        <v>7724084</v>
      </c>
      <c r="V7" s="83">
        <f>R7/D7</f>
        <v>4.8622042125769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2599916</v>
      </c>
      <c r="E10" s="41">
        <f>SUM(E6:E8)</f>
        <v>2098</v>
      </c>
      <c r="F10" s="41">
        <f>SUM(F6:F8)</f>
        <v>98</v>
      </c>
      <c r="G10" s="41">
        <f>SUM(G6:G8)</f>
        <v>98629</v>
      </c>
      <c r="H10" s="41">
        <f>SUM(H6:H8)</f>
        <v>802</v>
      </c>
      <c r="I10" s="41">
        <f>SUM(I6:I8)</f>
        <v>6</v>
      </c>
      <c r="J10" s="41">
        <f>SUM(J6:J8)</f>
        <v>808</v>
      </c>
      <c r="K10" s="42">
        <f>IFERROR(J10/G10,"-")</f>
        <v>0.0081923166614282</v>
      </c>
      <c r="L10" s="76">
        <f>SUM(L6:L8)</f>
        <v>48</v>
      </c>
      <c r="M10" s="76">
        <f>SUM(M6:M8)</f>
        <v>309</v>
      </c>
      <c r="N10" s="42">
        <f>IFERROR(L10/J10,"-")</f>
        <v>0.059405940594059</v>
      </c>
      <c r="O10" s="43">
        <f>IFERROR(D10/J10,"-")</f>
        <v>3217.7178217822</v>
      </c>
      <c r="P10" s="44">
        <f>SUM(P6:P8)</f>
        <v>120</v>
      </c>
      <c r="Q10" s="42">
        <f>IFERROR(P10/J10,"-")</f>
        <v>0.14851485148515</v>
      </c>
      <c r="R10" s="332">
        <f>SUM(R6:R8)</f>
        <v>9987000</v>
      </c>
      <c r="S10" s="332">
        <f>IFERROR(R10/J10,"-")</f>
        <v>12360.148514851</v>
      </c>
      <c r="T10" s="332">
        <f>IFERROR(P10/P10,"-")</f>
        <v>1</v>
      </c>
      <c r="U10" s="332">
        <f>SUM(U6:U8)</f>
        <v>7387084</v>
      </c>
      <c r="V10" s="45">
        <f>IFERROR(R10/D10,"-")</f>
        <v>3.8412779489799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0.51282051282051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347" t="s">
        <v>67</v>
      </c>
      <c r="J6" s="329">
        <v>156000</v>
      </c>
      <c r="K6" s="79">
        <v>17</v>
      </c>
      <c r="L6" s="79">
        <v>0</v>
      </c>
      <c r="M6" s="79">
        <v>60</v>
      </c>
      <c r="N6" s="89">
        <v>8</v>
      </c>
      <c r="O6" s="90">
        <v>0</v>
      </c>
      <c r="P6" s="91">
        <f>N6+O6</f>
        <v>8</v>
      </c>
      <c r="Q6" s="80">
        <f>IFERROR(P6/M6,"-")</f>
        <v>0.13333333333333</v>
      </c>
      <c r="R6" s="79">
        <v>1</v>
      </c>
      <c r="S6" s="79">
        <v>3</v>
      </c>
      <c r="T6" s="80">
        <f>IFERROR(R6/(P6),"-")</f>
        <v>0.125</v>
      </c>
      <c r="U6" s="335">
        <f>IFERROR(J6/SUM(N6:O7),"-")</f>
        <v>10400</v>
      </c>
      <c r="V6" s="82">
        <v>2</v>
      </c>
      <c r="W6" s="80">
        <f>IF(P6=0,"-",V6/P6)</f>
        <v>0.25</v>
      </c>
      <c r="X6" s="334">
        <v>80000</v>
      </c>
      <c r="Y6" s="335">
        <f>IFERROR(X6/P6,"-")</f>
        <v>10000</v>
      </c>
      <c r="Z6" s="335">
        <f>IFERROR(X6/V6,"-")</f>
        <v>40000</v>
      </c>
      <c r="AA6" s="329">
        <f>SUM(X6:X7)-SUM(J6:J7)</f>
        <v>-76000</v>
      </c>
      <c r="AB6" s="83">
        <f>SUM(X6:X7)/SUM(J6:J7)</f>
        <v>0.51282051282051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0.625</v>
      </c>
      <c r="BP6" s="119">
        <v>2</v>
      </c>
      <c r="BQ6" s="120">
        <f>IFERROR(BP6/BN6,"-")</f>
        <v>0.4</v>
      </c>
      <c r="BR6" s="121">
        <v>80000</v>
      </c>
      <c r="BS6" s="122">
        <f>IFERROR(BR6/BN6,"-")</f>
        <v>16000</v>
      </c>
      <c r="BT6" s="123">
        <v>1</v>
      </c>
      <c r="BU6" s="123"/>
      <c r="BV6" s="123">
        <v>1</v>
      </c>
      <c r="BW6" s="124">
        <v>2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80000</v>
      </c>
      <c r="CQ6" s="139">
        <v>77000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 t="s">
        <v>62</v>
      </c>
      <c r="E7" s="346" t="s">
        <v>63</v>
      </c>
      <c r="F7" s="346" t="s">
        <v>69</v>
      </c>
      <c r="G7" s="88"/>
      <c r="H7" s="88"/>
      <c r="I7" s="88"/>
      <c r="J7" s="329"/>
      <c r="K7" s="79">
        <v>43</v>
      </c>
      <c r="L7" s="79">
        <v>21</v>
      </c>
      <c r="M7" s="79">
        <v>21</v>
      </c>
      <c r="N7" s="89">
        <v>7</v>
      </c>
      <c r="O7" s="90">
        <v>0</v>
      </c>
      <c r="P7" s="91">
        <f>N7+O7</f>
        <v>7</v>
      </c>
      <c r="Q7" s="80">
        <f>IFERROR(P7/M7,"-")</f>
        <v>0.33333333333333</v>
      </c>
      <c r="R7" s="79">
        <v>0</v>
      </c>
      <c r="S7" s="79">
        <v>0</v>
      </c>
      <c r="T7" s="80">
        <f>IFERROR(R7/(P7),"-")</f>
        <v>0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0.42857142857143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0.28571428571429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0.28571428571429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6" t="s">
        <v>70</v>
      </c>
      <c r="C8" s="346"/>
      <c r="D8" s="346" t="s">
        <v>71</v>
      </c>
      <c r="E8" s="346" t="s">
        <v>72</v>
      </c>
      <c r="F8" s="346" t="s">
        <v>64</v>
      </c>
      <c r="G8" s="88" t="s">
        <v>73</v>
      </c>
      <c r="H8" s="88" t="s">
        <v>74</v>
      </c>
      <c r="I8" s="88" t="s">
        <v>75</v>
      </c>
      <c r="J8" s="329">
        <v>144000</v>
      </c>
      <c r="K8" s="79">
        <v>3</v>
      </c>
      <c r="L8" s="79">
        <v>0</v>
      </c>
      <c r="M8" s="79">
        <v>11</v>
      </c>
      <c r="N8" s="89">
        <v>2</v>
      </c>
      <c r="O8" s="90">
        <v>0</v>
      </c>
      <c r="P8" s="91">
        <f>N8+O8</f>
        <v>2</v>
      </c>
      <c r="Q8" s="80">
        <f>IFERROR(P8/M8,"-")</f>
        <v>0.18181818181818</v>
      </c>
      <c r="R8" s="79">
        <v>0</v>
      </c>
      <c r="S8" s="79">
        <v>2</v>
      </c>
      <c r="T8" s="80">
        <f>IFERROR(R8/(P8),"-")</f>
        <v>0</v>
      </c>
      <c r="U8" s="335">
        <f>IFERROR(J8/SUM(N8:O9),"-")</f>
        <v>48000</v>
      </c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>
        <f>SUM(X8:X9)-SUM(J8:J9)</f>
        <v>-144000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76</v>
      </c>
      <c r="C9" s="346"/>
      <c r="D9" s="346" t="s">
        <v>71</v>
      </c>
      <c r="E9" s="346" t="s">
        <v>72</v>
      </c>
      <c r="F9" s="346" t="s">
        <v>69</v>
      </c>
      <c r="G9" s="88"/>
      <c r="H9" s="88"/>
      <c r="I9" s="88"/>
      <c r="J9" s="329"/>
      <c r="K9" s="79">
        <v>23</v>
      </c>
      <c r="L9" s="79">
        <v>15</v>
      </c>
      <c r="M9" s="79">
        <v>10</v>
      </c>
      <c r="N9" s="89">
        <v>1</v>
      </c>
      <c r="O9" s="90">
        <v>0</v>
      </c>
      <c r="P9" s="91">
        <f>N9+O9</f>
        <v>1</v>
      </c>
      <c r="Q9" s="80">
        <f>IFERROR(P9/M9,"-")</f>
        <v>0.1</v>
      </c>
      <c r="R9" s="79">
        <v>0</v>
      </c>
      <c r="S9" s="79">
        <v>0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0.98888888888889</v>
      </c>
      <c r="B10" s="346" t="s">
        <v>77</v>
      </c>
      <c r="C10" s="346"/>
      <c r="D10" s="346" t="s">
        <v>71</v>
      </c>
      <c r="E10" s="346" t="s">
        <v>72</v>
      </c>
      <c r="F10" s="346" t="s">
        <v>64</v>
      </c>
      <c r="G10" s="88" t="s">
        <v>78</v>
      </c>
      <c r="H10" s="88" t="s">
        <v>79</v>
      </c>
      <c r="I10" s="347" t="s">
        <v>67</v>
      </c>
      <c r="J10" s="329">
        <v>180000</v>
      </c>
      <c r="K10" s="79">
        <v>5</v>
      </c>
      <c r="L10" s="79">
        <v>0</v>
      </c>
      <c r="M10" s="79">
        <v>30</v>
      </c>
      <c r="N10" s="89">
        <v>2</v>
      </c>
      <c r="O10" s="90">
        <v>0</v>
      </c>
      <c r="P10" s="91">
        <f>N10+O10</f>
        <v>2</v>
      </c>
      <c r="Q10" s="80">
        <f>IFERROR(P10/M10,"-")</f>
        <v>0.066666666666667</v>
      </c>
      <c r="R10" s="79">
        <v>0</v>
      </c>
      <c r="S10" s="79">
        <v>1</v>
      </c>
      <c r="T10" s="80">
        <f>IFERROR(R10/(P10),"-")</f>
        <v>0</v>
      </c>
      <c r="U10" s="335">
        <f>IFERROR(J10/SUM(N10:O11),"-")</f>
        <v>20000</v>
      </c>
      <c r="V10" s="82">
        <v>1</v>
      </c>
      <c r="W10" s="80">
        <f>IF(P10=0,"-",V10/P10)</f>
        <v>0.5</v>
      </c>
      <c r="X10" s="334">
        <v>5000</v>
      </c>
      <c r="Y10" s="335">
        <f>IFERROR(X10/P10,"-")</f>
        <v>2500</v>
      </c>
      <c r="Z10" s="335">
        <f>IFERROR(X10/V10,"-")</f>
        <v>5000</v>
      </c>
      <c r="AA10" s="329">
        <f>SUM(X10:X11)-SUM(J10:J11)</f>
        <v>-2000</v>
      </c>
      <c r="AB10" s="83">
        <f>SUM(X10:X11)/SUM(J10:J11)</f>
        <v>0.98888888888889</v>
      </c>
      <c r="AC10" s="77"/>
      <c r="AD10" s="92">
        <v>1</v>
      </c>
      <c r="AE10" s="93">
        <f>IF(P10=0,"",IF(AD10=0,"",(AD10/P10)))</f>
        <v>0.5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0.5</v>
      </c>
      <c r="BY10" s="126">
        <v>1</v>
      </c>
      <c r="BZ10" s="127">
        <f>IFERROR(BY10/BW10,"-")</f>
        <v>1</v>
      </c>
      <c r="CA10" s="128">
        <v>5000</v>
      </c>
      <c r="CB10" s="129">
        <f>IFERROR(CA10/BW10,"-")</f>
        <v>5000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5000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80</v>
      </c>
      <c r="C11" s="346"/>
      <c r="D11" s="346" t="s">
        <v>71</v>
      </c>
      <c r="E11" s="346" t="s">
        <v>72</v>
      </c>
      <c r="F11" s="346" t="s">
        <v>69</v>
      </c>
      <c r="G11" s="88"/>
      <c r="H11" s="88"/>
      <c r="I11" s="88"/>
      <c r="J11" s="329"/>
      <c r="K11" s="79">
        <v>30</v>
      </c>
      <c r="L11" s="79">
        <v>23</v>
      </c>
      <c r="M11" s="79">
        <v>28</v>
      </c>
      <c r="N11" s="89">
        <v>7</v>
      </c>
      <c r="O11" s="90">
        <v>0</v>
      </c>
      <c r="P11" s="91">
        <f>N11+O11</f>
        <v>7</v>
      </c>
      <c r="Q11" s="80">
        <f>IFERROR(P11/M11,"-")</f>
        <v>0.25</v>
      </c>
      <c r="R11" s="79">
        <v>3</v>
      </c>
      <c r="S11" s="79">
        <v>1</v>
      </c>
      <c r="T11" s="80">
        <f>IFERROR(R11/(P11),"-")</f>
        <v>0.42857142857143</v>
      </c>
      <c r="U11" s="335"/>
      <c r="V11" s="82">
        <v>4</v>
      </c>
      <c r="W11" s="80">
        <f>IF(P11=0,"-",V11/P11)</f>
        <v>0.57142857142857</v>
      </c>
      <c r="X11" s="334">
        <v>173000</v>
      </c>
      <c r="Y11" s="335">
        <f>IFERROR(X11/P11,"-")</f>
        <v>24714.285714286</v>
      </c>
      <c r="Z11" s="335">
        <f>IFERROR(X11/V11,"-")</f>
        <v>43250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0.28571428571429</v>
      </c>
      <c r="BG11" s="110">
        <v>1</v>
      </c>
      <c r="BH11" s="112">
        <f>IFERROR(BG11/BE11,"-")</f>
        <v>0.5</v>
      </c>
      <c r="BI11" s="113">
        <v>158000</v>
      </c>
      <c r="BJ11" s="114">
        <f>IFERROR(BI11/BE11,"-")</f>
        <v>79000</v>
      </c>
      <c r="BK11" s="115"/>
      <c r="BL11" s="115"/>
      <c r="BM11" s="115">
        <v>1</v>
      </c>
      <c r="BN11" s="117">
        <v>3</v>
      </c>
      <c r="BO11" s="118">
        <f>IF(P11=0,"",IF(BN11=0,"",(BN11/P11)))</f>
        <v>0.42857142857143</v>
      </c>
      <c r="BP11" s="119">
        <v>3</v>
      </c>
      <c r="BQ11" s="120">
        <f>IFERROR(BP11/BN11,"-")</f>
        <v>1</v>
      </c>
      <c r="BR11" s="121">
        <v>15000</v>
      </c>
      <c r="BS11" s="122">
        <f>IFERROR(BR11/BN11,"-")</f>
        <v>5000</v>
      </c>
      <c r="BT11" s="123">
        <v>1</v>
      </c>
      <c r="BU11" s="123">
        <v>2</v>
      </c>
      <c r="BV11" s="123"/>
      <c r="BW11" s="124">
        <v>2</v>
      </c>
      <c r="BX11" s="125">
        <f>IF(P11=0,"",IF(BW11=0,"",(BW11/P11)))</f>
        <v>0.28571428571429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173000</v>
      </c>
      <c r="CQ11" s="139">
        <v>158000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0.041666666666667</v>
      </c>
      <c r="B12" s="346" t="s">
        <v>81</v>
      </c>
      <c r="C12" s="346"/>
      <c r="D12" s="346" t="s">
        <v>82</v>
      </c>
      <c r="E12" s="346" t="s">
        <v>83</v>
      </c>
      <c r="F12" s="346" t="s">
        <v>64</v>
      </c>
      <c r="G12" s="88" t="s">
        <v>73</v>
      </c>
      <c r="H12" s="88" t="s">
        <v>84</v>
      </c>
      <c r="I12" s="347" t="s">
        <v>85</v>
      </c>
      <c r="J12" s="329">
        <v>120000</v>
      </c>
      <c r="K12" s="79">
        <v>14</v>
      </c>
      <c r="L12" s="79">
        <v>0</v>
      </c>
      <c r="M12" s="79">
        <v>58</v>
      </c>
      <c r="N12" s="89">
        <v>6</v>
      </c>
      <c r="O12" s="90">
        <v>0</v>
      </c>
      <c r="P12" s="91">
        <f>N12+O12</f>
        <v>6</v>
      </c>
      <c r="Q12" s="80">
        <f>IFERROR(P12/M12,"-")</f>
        <v>0.10344827586207</v>
      </c>
      <c r="R12" s="79">
        <v>0</v>
      </c>
      <c r="S12" s="79">
        <v>2</v>
      </c>
      <c r="T12" s="80">
        <f>IFERROR(R12/(P12),"-")</f>
        <v>0</v>
      </c>
      <c r="U12" s="335">
        <f>IFERROR(J12/SUM(N12:O16),"-")</f>
        <v>6666.6666666667</v>
      </c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>
        <f>SUM(X12:X16)-SUM(J12:J16)</f>
        <v>-115000</v>
      </c>
      <c r="AB12" s="83">
        <f>SUM(X12:X16)/SUM(J12:J16)</f>
        <v>0.041666666666667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0.16666666666667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86</v>
      </c>
      <c r="C13" s="346"/>
      <c r="D13" s="346" t="s">
        <v>87</v>
      </c>
      <c r="E13" s="346" t="s">
        <v>88</v>
      </c>
      <c r="F13" s="346" t="s">
        <v>64</v>
      </c>
      <c r="G13" s="88" t="s">
        <v>73</v>
      </c>
      <c r="H13" s="88" t="s">
        <v>84</v>
      </c>
      <c r="I13" s="348" t="s">
        <v>89</v>
      </c>
      <c r="J13" s="329"/>
      <c r="K13" s="79">
        <v>6</v>
      </c>
      <c r="L13" s="79">
        <v>0</v>
      </c>
      <c r="M13" s="79">
        <v>37</v>
      </c>
      <c r="N13" s="89">
        <v>1</v>
      </c>
      <c r="O13" s="90">
        <v>0</v>
      </c>
      <c r="P13" s="91">
        <f>N13+O13</f>
        <v>1</v>
      </c>
      <c r="Q13" s="80">
        <f>IFERROR(P13/M13,"-")</f>
        <v>0.027027027027027</v>
      </c>
      <c r="R13" s="79">
        <v>0</v>
      </c>
      <c r="S13" s="79">
        <v>0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90</v>
      </c>
      <c r="C14" s="346"/>
      <c r="D14" s="346" t="s">
        <v>91</v>
      </c>
      <c r="E14" s="346" t="s">
        <v>92</v>
      </c>
      <c r="F14" s="346" t="s">
        <v>64</v>
      </c>
      <c r="G14" s="88" t="s">
        <v>73</v>
      </c>
      <c r="H14" s="88" t="s">
        <v>84</v>
      </c>
      <c r="I14" s="347" t="s">
        <v>67</v>
      </c>
      <c r="J14" s="329"/>
      <c r="K14" s="79">
        <v>6</v>
      </c>
      <c r="L14" s="79">
        <v>0</v>
      </c>
      <c r="M14" s="79">
        <v>28</v>
      </c>
      <c r="N14" s="89">
        <v>3</v>
      </c>
      <c r="O14" s="90">
        <v>0</v>
      </c>
      <c r="P14" s="91">
        <f>N14+O14</f>
        <v>3</v>
      </c>
      <c r="Q14" s="80">
        <f>IFERROR(P14/M14,"-")</f>
        <v>0.10714285714286</v>
      </c>
      <c r="R14" s="79">
        <v>0</v>
      </c>
      <c r="S14" s="79">
        <v>2</v>
      </c>
      <c r="T14" s="80">
        <f>IFERROR(R14/(P14),"-")</f>
        <v>0</v>
      </c>
      <c r="U14" s="335"/>
      <c r="V14" s="82">
        <v>1</v>
      </c>
      <c r="W14" s="80">
        <f>IF(P14=0,"-",V14/P14)</f>
        <v>0.33333333333333</v>
      </c>
      <c r="X14" s="334">
        <v>5000</v>
      </c>
      <c r="Y14" s="335">
        <f>IFERROR(X14/P14,"-")</f>
        <v>1666.6666666667</v>
      </c>
      <c r="Z14" s="335">
        <f>IFERROR(X14/V14,"-")</f>
        <v>5000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0.33333333333333</v>
      </c>
      <c r="AX14" s="104">
        <v>1</v>
      </c>
      <c r="AY14" s="106">
        <f>IFERROR(AX14/AV14,"-")</f>
        <v>1</v>
      </c>
      <c r="AZ14" s="107">
        <v>5000</v>
      </c>
      <c r="BA14" s="108">
        <f>IFERROR(AZ14/AV14,"-")</f>
        <v>5000</v>
      </c>
      <c r="BB14" s="109">
        <v>1</v>
      </c>
      <c r="BC14" s="109"/>
      <c r="BD14" s="109"/>
      <c r="BE14" s="110">
        <v>1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93</v>
      </c>
      <c r="C15" s="346"/>
      <c r="D15" s="346" t="s">
        <v>94</v>
      </c>
      <c r="E15" s="346" t="s">
        <v>95</v>
      </c>
      <c r="F15" s="346" t="s">
        <v>64</v>
      </c>
      <c r="G15" s="88" t="s">
        <v>73</v>
      </c>
      <c r="H15" s="88" t="s">
        <v>84</v>
      </c>
      <c r="I15" s="348" t="s">
        <v>96</v>
      </c>
      <c r="J15" s="329"/>
      <c r="K15" s="79">
        <v>7</v>
      </c>
      <c r="L15" s="79">
        <v>0</v>
      </c>
      <c r="M15" s="79">
        <v>39</v>
      </c>
      <c r="N15" s="89">
        <v>2</v>
      </c>
      <c r="O15" s="90">
        <v>0</v>
      </c>
      <c r="P15" s="91">
        <f>N15+O15</f>
        <v>2</v>
      </c>
      <c r="Q15" s="80">
        <f>IFERROR(P15/M15,"-")</f>
        <v>0.051282051282051</v>
      </c>
      <c r="R15" s="79">
        <v>0</v>
      </c>
      <c r="S15" s="79">
        <v>1</v>
      </c>
      <c r="T15" s="80">
        <f>IFERROR(R15/(P15),"-")</f>
        <v>0</v>
      </c>
      <c r="U15" s="335"/>
      <c r="V15" s="82">
        <v>0</v>
      </c>
      <c r="W15" s="80">
        <f>IF(P15=0,"-",V15/P15)</f>
        <v>0</v>
      </c>
      <c r="X15" s="334">
        <v>0</v>
      </c>
      <c r="Y15" s="335">
        <f>IFERROR(X15/P15,"-")</f>
        <v>0</v>
      </c>
      <c r="Z15" s="335" t="str">
        <f>IFERROR(X15/V15,"-")</f>
        <v>-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97</v>
      </c>
      <c r="C16" s="346"/>
      <c r="D16" s="346" t="s">
        <v>98</v>
      </c>
      <c r="E16" s="346" t="s">
        <v>98</v>
      </c>
      <c r="F16" s="346" t="s">
        <v>69</v>
      </c>
      <c r="G16" s="88" t="s">
        <v>99</v>
      </c>
      <c r="H16" s="88"/>
      <c r="I16" s="88"/>
      <c r="J16" s="329"/>
      <c r="K16" s="79">
        <v>89</v>
      </c>
      <c r="L16" s="79">
        <v>39</v>
      </c>
      <c r="M16" s="79">
        <v>20</v>
      </c>
      <c r="N16" s="89">
        <v>6</v>
      </c>
      <c r="O16" s="90">
        <v>0</v>
      </c>
      <c r="P16" s="91">
        <f>N16+O16</f>
        <v>6</v>
      </c>
      <c r="Q16" s="80">
        <f>IFERROR(P16/M16,"-")</f>
        <v>0.3</v>
      </c>
      <c r="R16" s="79">
        <v>0</v>
      </c>
      <c r="S16" s="79">
        <v>0</v>
      </c>
      <c r="T16" s="80">
        <f>IFERROR(R16/(P16),"-")</f>
        <v>0</v>
      </c>
      <c r="U16" s="335"/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30"/>
      <c r="B17" s="85"/>
      <c r="C17" s="86"/>
      <c r="D17" s="86"/>
      <c r="E17" s="86"/>
      <c r="F17" s="87"/>
      <c r="G17" s="88"/>
      <c r="H17" s="88"/>
      <c r="I17" s="88"/>
      <c r="J17" s="330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6"/>
      <c r="V17" s="25"/>
      <c r="W17" s="25"/>
      <c r="X17" s="336"/>
      <c r="Y17" s="336"/>
      <c r="Z17" s="336"/>
      <c r="AA17" s="336"/>
      <c r="AB17" s="33"/>
      <c r="AC17" s="57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30"/>
      <c r="B18" s="37"/>
      <c r="C18" s="21"/>
      <c r="D18" s="21"/>
      <c r="E18" s="21"/>
      <c r="F18" s="22"/>
      <c r="G18" s="36"/>
      <c r="H18" s="36"/>
      <c r="I18" s="73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6"/>
      <c r="V18" s="25"/>
      <c r="W18" s="25"/>
      <c r="X18" s="336"/>
      <c r="Y18" s="336"/>
      <c r="Z18" s="336"/>
      <c r="AA18" s="336"/>
      <c r="AB18" s="33"/>
      <c r="AC18" s="59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19">
        <f>AB19</f>
        <v>0.43833333333333</v>
      </c>
      <c r="B19" s="39"/>
      <c r="C19" s="39"/>
      <c r="D19" s="39"/>
      <c r="E19" s="39"/>
      <c r="F19" s="39"/>
      <c r="G19" s="40" t="s">
        <v>100</v>
      </c>
      <c r="H19" s="40"/>
      <c r="I19" s="40"/>
      <c r="J19" s="332">
        <f>SUM(J6:J18)</f>
        <v>600000</v>
      </c>
      <c r="K19" s="41">
        <f>SUM(K6:K18)</f>
        <v>243</v>
      </c>
      <c r="L19" s="41">
        <f>SUM(L6:L18)</f>
        <v>98</v>
      </c>
      <c r="M19" s="41">
        <f>SUM(M6:M18)</f>
        <v>342</v>
      </c>
      <c r="N19" s="41">
        <f>SUM(N6:N18)</f>
        <v>45</v>
      </c>
      <c r="O19" s="41">
        <f>SUM(O6:O18)</f>
        <v>0</v>
      </c>
      <c r="P19" s="41">
        <f>SUM(P6:P18)</f>
        <v>45</v>
      </c>
      <c r="Q19" s="42">
        <f>IFERROR(P19/M19,"-")</f>
        <v>0.13157894736842</v>
      </c>
      <c r="R19" s="76">
        <f>SUM(R6:R18)</f>
        <v>4</v>
      </c>
      <c r="S19" s="76">
        <f>SUM(S6:S18)</f>
        <v>12</v>
      </c>
      <c r="T19" s="42">
        <f>IFERROR(R19/P19,"-")</f>
        <v>0.088888888888889</v>
      </c>
      <c r="U19" s="337">
        <f>IFERROR(J19/P19,"-")</f>
        <v>13333.333333333</v>
      </c>
      <c r="V19" s="44">
        <f>SUM(V6:V18)</f>
        <v>8</v>
      </c>
      <c r="W19" s="42">
        <f>IFERROR(V19/P19,"-")</f>
        <v>0.17777777777778</v>
      </c>
      <c r="X19" s="332">
        <f>SUM(X6:X18)</f>
        <v>263000</v>
      </c>
      <c r="Y19" s="332">
        <f>IFERROR(X19/P19,"-")</f>
        <v>5844.4444444444</v>
      </c>
      <c r="Z19" s="332">
        <f>IFERROR(X19/V19,"-")</f>
        <v>32875</v>
      </c>
      <c r="AA19" s="332">
        <f>X19-J19</f>
        <v>-337000</v>
      </c>
      <c r="AB19" s="45">
        <f>X19/J19</f>
        <v>0.43833333333333</v>
      </c>
      <c r="AC19" s="58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6"/>
    <mergeCell ref="J12:J16"/>
    <mergeCell ref="U12:U16"/>
    <mergeCell ref="AA12:AA16"/>
    <mergeCell ref="AB12:AB1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101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102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4.9647794419935</v>
      </c>
      <c r="B6" s="346" t="s">
        <v>103</v>
      </c>
      <c r="C6" s="346"/>
      <c r="D6" s="346"/>
      <c r="E6" s="175" t="s">
        <v>104</v>
      </c>
      <c r="F6" s="175" t="s">
        <v>105</v>
      </c>
      <c r="G6" s="339">
        <v>1303784</v>
      </c>
      <c r="H6" s="176">
        <v>1180</v>
      </c>
      <c r="I6" s="176">
        <v>0</v>
      </c>
      <c r="J6" s="176">
        <v>58930</v>
      </c>
      <c r="K6" s="177">
        <v>513</v>
      </c>
      <c r="L6" s="178">
        <f>IFERROR(K6/J6,"-")</f>
        <v>0.0087052435092483</v>
      </c>
      <c r="M6" s="176">
        <v>33</v>
      </c>
      <c r="N6" s="176">
        <v>199</v>
      </c>
      <c r="O6" s="178">
        <f>IFERROR(M6/(K6),"-")</f>
        <v>0.064327485380117</v>
      </c>
      <c r="P6" s="179">
        <f>IFERROR(G6/SUM(K6:K6),"-")</f>
        <v>2541.4892787524</v>
      </c>
      <c r="Q6" s="180">
        <v>71</v>
      </c>
      <c r="R6" s="178">
        <f>IF(K6=0,"-",Q6/K6)</f>
        <v>0.13840155945419</v>
      </c>
      <c r="S6" s="344">
        <v>6473000</v>
      </c>
      <c r="T6" s="345">
        <f>IFERROR(S6/K6,"-")</f>
        <v>12617.933723197</v>
      </c>
      <c r="U6" s="345">
        <f>IFERROR(S6/Q6,"-")</f>
        <v>91169.014084507</v>
      </c>
      <c r="V6" s="339">
        <f>SUM(S6:S6)-SUM(G6:G6)</f>
        <v>5169216</v>
      </c>
      <c r="W6" s="182">
        <f>SUM(S6:S6)/SUM(G6:G6)</f>
        <v>4.9647794419935</v>
      </c>
      <c r="Y6" s="183">
        <v>8</v>
      </c>
      <c r="Z6" s="184">
        <f>IF(K6=0,"",IF(Y6=0,"",(Y6/K6)))</f>
        <v>0.015594541910331</v>
      </c>
      <c r="AA6" s="183">
        <v>1</v>
      </c>
      <c r="AB6" s="185">
        <f>IFERROR(AA6/Y6,"-")</f>
        <v>0.125</v>
      </c>
      <c r="AC6" s="186">
        <v>39000</v>
      </c>
      <c r="AD6" s="187">
        <f>IFERROR(AC6/Y6,"-")</f>
        <v>4875</v>
      </c>
      <c r="AE6" s="188"/>
      <c r="AF6" s="188"/>
      <c r="AG6" s="188">
        <v>1</v>
      </c>
      <c r="AH6" s="189">
        <v>1</v>
      </c>
      <c r="AI6" s="190">
        <f>IF(K6=0,"",IF(AH6=0,"",(AH6/K6)))</f>
        <v>0.0019493177387914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3</v>
      </c>
      <c r="AR6" s="196">
        <f>IF(K6=0,"",IF(AQ6=0,"",(AQ6/K6)))</f>
        <v>0.0058479532163743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30</v>
      </c>
      <c r="BA6" s="202">
        <f>IF(K6=0,"",IF(AZ6=0,"",(AZ6/K6)))</f>
        <v>0.058479532163743</v>
      </c>
      <c r="BB6" s="201">
        <v>1</v>
      </c>
      <c r="BC6" s="203">
        <f>IFERROR(BB6/AZ6,"-")</f>
        <v>0.033333333333333</v>
      </c>
      <c r="BD6" s="204">
        <v>90000</v>
      </c>
      <c r="BE6" s="205">
        <f>IFERROR(BD6/AZ6,"-")</f>
        <v>3000</v>
      </c>
      <c r="BF6" s="206"/>
      <c r="BG6" s="206"/>
      <c r="BH6" s="206">
        <v>1</v>
      </c>
      <c r="BI6" s="207">
        <v>310</v>
      </c>
      <c r="BJ6" s="208">
        <f>IF(K6=0,"",IF(BI6=0,"",(BI6/K6)))</f>
        <v>0.60428849902534</v>
      </c>
      <c r="BK6" s="209">
        <v>38</v>
      </c>
      <c r="BL6" s="210">
        <f>IFERROR(BK6/BI6,"-")</f>
        <v>0.12258064516129</v>
      </c>
      <c r="BM6" s="211">
        <v>3160000</v>
      </c>
      <c r="BN6" s="212">
        <f>IFERROR(BM6/BI6,"-")</f>
        <v>10193.548387097</v>
      </c>
      <c r="BO6" s="213">
        <v>12</v>
      </c>
      <c r="BP6" s="213">
        <v>6</v>
      </c>
      <c r="BQ6" s="213">
        <v>20</v>
      </c>
      <c r="BR6" s="214">
        <v>132</v>
      </c>
      <c r="BS6" s="215">
        <f>IF(K6=0,"",IF(BR6=0,"",(BR6/K6)))</f>
        <v>0.25730994152047</v>
      </c>
      <c r="BT6" s="216">
        <v>24</v>
      </c>
      <c r="BU6" s="217">
        <f>IFERROR(BT6/BR6,"-")</f>
        <v>0.18181818181818</v>
      </c>
      <c r="BV6" s="218">
        <v>2969000</v>
      </c>
      <c r="BW6" s="219">
        <f>IFERROR(BV6/BR6,"-")</f>
        <v>22492.424242424</v>
      </c>
      <c r="BX6" s="220">
        <v>6</v>
      </c>
      <c r="BY6" s="220">
        <v>3</v>
      </c>
      <c r="BZ6" s="220">
        <v>15</v>
      </c>
      <c r="CA6" s="221">
        <v>29</v>
      </c>
      <c r="CB6" s="222">
        <f>IF(K6=0,"",IF(CA6=0,"",(CA6/K6)))</f>
        <v>0.056530214424951</v>
      </c>
      <c r="CC6" s="223">
        <v>7</v>
      </c>
      <c r="CD6" s="224">
        <f>IFERROR(CC6/CA6,"-")</f>
        <v>0.24137931034483</v>
      </c>
      <c r="CE6" s="225">
        <v>215000</v>
      </c>
      <c r="CF6" s="226">
        <f>IFERROR(CE6/CA6,"-")</f>
        <v>7413.7931034483</v>
      </c>
      <c r="CG6" s="227"/>
      <c r="CH6" s="227">
        <v>2</v>
      </c>
      <c r="CI6" s="227">
        <v>5</v>
      </c>
      <c r="CJ6" s="228">
        <v>71</v>
      </c>
      <c r="CK6" s="229">
        <v>6473000</v>
      </c>
      <c r="CL6" s="229">
        <v>1270000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4.6700913045227</v>
      </c>
      <c r="B7" s="346" t="s">
        <v>106</v>
      </c>
      <c r="C7" s="346"/>
      <c r="D7" s="346"/>
      <c r="E7" s="175" t="s">
        <v>107</v>
      </c>
      <c r="F7" s="175" t="s">
        <v>105</v>
      </c>
      <c r="G7" s="339">
        <v>696132</v>
      </c>
      <c r="H7" s="176">
        <v>675</v>
      </c>
      <c r="I7" s="176">
        <v>0</v>
      </c>
      <c r="J7" s="176">
        <v>39357</v>
      </c>
      <c r="K7" s="177">
        <v>250</v>
      </c>
      <c r="L7" s="178">
        <f>IFERROR(K7/J7,"-")</f>
        <v>0.0063521101709988</v>
      </c>
      <c r="M7" s="176">
        <v>11</v>
      </c>
      <c r="N7" s="176">
        <v>98</v>
      </c>
      <c r="O7" s="178">
        <f>IFERROR(M7/(K7),"-")</f>
        <v>0.044</v>
      </c>
      <c r="P7" s="179">
        <f>IFERROR(G7/SUM(K7:K7),"-")</f>
        <v>2784.528</v>
      </c>
      <c r="Q7" s="180">
        <v>41</v>
      </c>
      <c r="R7" s="178">
        <f>IF(K7=0,"-",Q7/K7)</f>
        <v>0.164</v>
      </c>
      <c r="S7" s="344">
        <v>3251000</v>
      </c>
      <c r="T7" s="345">
        <f>IFERROR(S7/K7,"-")</f>
        <v>13004</v>
      </c>
      <c r="U7" s="345">
        <f>IFERROR(S7/Q7,"-")</f>
        <v>79292.682926829</v>
      </c>
      <c r="V7" s="339">
        <f>SUM(S7:S7)-SUM(G7:G7)</f>
        <v>2554868</v>
      </c>
      <c r="W7" s="182">
        <f>SUM(S7:S7)/SUM(G7:G7)</f>
        <v>4.6700913045227</v>
      </c>
      <c r="Y7" s="183">
        <v>4</v>
      </c>
      <c r="Z7" s="184">
        <f>IF(K7=0,"",IF(Y7=0,"",(Y7/K7)))</f>
        <v>0.016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/>
      <c r="AI7" s="190">
        <f>IF(K7=0,"",IF(AH7=0,"",(AH7/K7)))</f>
        <v>0</v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>
        <v>5</v>
      </c>
      <c r="AR7" s="196">
        <f>IF(K7=0,"",IF(AQ7=0,"",(AQ7/K7)))</f>
        <v>0.02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11</v>
      </c>
      <c r="BA7" s="202">
        <f>IF(K7=0,"",IF(AZ7=0,"",(AZ7/K7)))</f>
        <v>0.044</v>
      </c>
      <c r="BB7" s="201">
        <v>1</v>
      </c>
      <c r="BC7" s="203">
        <f>IFERROR(BB7/AZ7,"-")</f>
        <v>0.090909090909091</v>
      </c>
      <c r="BD7" s="204">
        <v>3000</v>
      </c>
      <c r="BE7" s="205">
        <f>IFERROR(BD7/AZ7,"-")</f>
        <v>272.72727272727</v>
      </c>
      <c r="BF7" s="206">
        <v>1</v>
      </c>
      <c r="BG7" s="206"/>
      <c r="BH7" s="206"/>
      <c r="BI7" s="207">
        <v>122</v>
      </c>
      <c r="BJ7" s="208">
        <f>IF(K7=0,"",IF(BI7=0,"",(BI7/K7)))</f>
        <v>0.488</v>
      </c>
      <c r="BK7" s="209">
        <v>13</v>
      </c>
      <c r="BL7" s="210">
        <f>IFERROR(BK7/BI7,"-")</f>
        <v>0.10655737704918</v>
      </c>
      <c r="BM7" s="211">
        <v>316000</v>
      </c>
      <c r="BN7" s="212">
        <f>IFERROR(BM7/BI7,"-")</f>
        <v>2590.1639344262</v>
      </c>
      <c r="BO7" s="213">
        <v>7</v>
      </c>
      <c r="BP7" s="213">
        <v>2</v>
      </c>
      <c r="BQ7" s="213">
        <v>4</v>
      </c>
      <c r="BR7" s="214">
        <v>82</v>
      </c>
      <c r="BS7" s="215">
        <f>IF(K7=0,"",IF(BR7=0,"",(BR7/K7)))</f>
        <v>0.328</v>
      </c>
      <c r="BT7" s="216">
        <v>18</v>
      </c>
      <c r="BU7" s="217">
        <f>IFERROR(BT7/BR7,"-")</f>
        <v>0.21951219512195</v>
      </c>
      <c r="BV7" s="218">
        <v>985000</v>
      </c>
      <c r="BW7" s="219">
        <f>IFERROR(BV7/BR7,"-")</f>
        <v>12012.195121951</v>
      </c>
      <c r="BX7" s="220">
        <v>7</v>
      </c>
      <c r="BY7" s="220">
        <v>3</v>
      </c>
      <c r="BZ7" s="220">
        <v>8</v>
      </c>
      <c r="CA7" s="221">
        <v>26</v>
      </c>
      <c r="CB7" s="222">
        <f>IF(K7=0,"",IF(CA7=0,"",(CA7/K7)))</f>
        <v>0.104</v>
      </c>
      <c r="CC7" s="223">
        <v>9</v>
      </c>
      <c r="CD7" s="224">
        <f>IFERROR(CC7/CA7,"-")</f>
        <v>0.34615384615385</v>
      </c>
      <c r="CE7" s="225">
        <v>1947000</v>
      </c>
      <c r="CF7" s="226">
        <f>IFERROR(CE7/CA7,"-")</f>
        <v>74884.615384615</v>
      </c>
      <c r="CG7" s="227"/>
      <c r="CH7" s="227">
        <v>1</v>
      </c>
      <c r="CI7" s="227">
        <v>8</v>
      </c>
      <c r="CJ7" s="228">
        <v>41</v>
      </c>
      <c r="CK7" s="229">
        <v>3251000</v>
      </c>
      <c r="CL7" s="229">
        <v>1294000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231"/>
      <c r="B8" s="151"/>
      <c r="C8" s="232"/>
      <c r="D8" s="233"/>
      <c r="E8" s="175"/>
      <c r="F8" s="175"/>
      <c r="G8" s="340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172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231"/>
      <c r="B9" s="245"/>
      <c r="C9" s="176"/>
      <c r="D9" s="176"/>
      <c r="E9" s="246"/>
      <c r="F9" s="247"/>
      <c r="G9" s="341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248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166">
        <f>Z10</f>
        <v/>
      </c>
      <c r="B10" s="249"/>
      <c r="C10" s="249"/>
      <c r="D10" s="249"/>
      <c r="E10" s="250" t="s">
        <v>108</v>
      </c>
      <c r="F10" s="250"/>
      <c r="G10" s="342">
        <f>SUM(G6:G9)</f>
        <v>1999916</v>
      </c>
      <c r="H10" s="249">
        <f>SUM(H6:H9)</f>
        <v>1855</v>
      </c>
      <c r="I10" s="249">
        <f>SUM(I6:I9)</f>
        <v>0</v>
      </c>
      <c r="J10" s="249">
        <f>SUM(J6:J9)</f>
        <v>98287</v>
      </c>
      <c r="K10" s="249">
        <f>SUM(K6:K9)</f>
        <v>763</v>
      </c>
      <c r="L10" s="251">
        <f>IFERROR(K10/J10,"-")</f>
        <v>0.0077629798447404</v>
      </c>
      <c r="M10" s="252">
        <f>SUM(M6:M9)</f>
        <v>44</v>
      </c>
      <c r="N10" s="252">
        <f>SUM(N6:N9)</f>
        <v>297</v>
      </c>
      <c r="O10" s="251">
        <f>IFERROR(M10/K10,"-")</f>
        <v>0.057667103538663</v>
      </c>
      <c r="P10" s="253">
        <f>IFERROR(G10/K10,"-")</f>
        <v>2621.121887287</v>
      </c>
      <c r="Q10" s="254">
        <f>SUM(Q6:Q9)</f>
        <v>112</v>
      </c>
      <c r="R10" s="251">
        <f>IFERROR(Q10/K10,"-")</f>
        <v>0.14678899082569</v>
      </c>
      <c r="S10" s="342">
        <f>SUM(S6:S9)</f>
        <v>9724000</v>
      </c>
      <c r="T10" s="342">
        <f>IFERROR(S10/K10,"-")</f>
        <v>12744.429882045</v>
      </c>
      <c r="U10" s="342">
        <f>IFERROR(S10/Q10,"-")</f>
        <v>86821.428571429</v>
      </c>
      <c r="V10" s="342">
        <f>S10-G10</f>
        <v>7724084</v>
      </c>
      <c r="W10" s="255">
        <f>S10/G10</f>
        <v>4.8622042125769</v>
      </c>
      <c r="X10" s="256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