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<sst xmlns="http://schemas.openxmlformats.org/spreadsheetml/2006/main" uniqueCount="96">
  <si>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</si>
  <si>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</si>
  <si>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</si>
  <si>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</si>
  <si>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</si>
  <si>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</si>
  <si>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</si>
  <si>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</si>
  <si>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</si>
  <si>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</si>
  <si>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</si>
  <si>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</si>
  <si>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</si>
  <si>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</si>
  <si>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</si>
  <si>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</si>
  <si>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</si>
  <si>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</si>
  <si>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</si>
  <si>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</si>
  <si>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</si>
  <si>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</si>
  <si>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</si>
  <si>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</si>
  <si>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10月</t>
  </si>
  <si>
    <t>パートナー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</si>
  <si>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</si>
  <si>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</si>
  <si>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</si>
  <si>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</si>
  <si>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</si>
  <si>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</si>
  <si>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</si>
  <si>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</si>
  <si>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</si>
  <si>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</si>
  <si>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</si>
  <si>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</si>
  <si>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</si>
  <si>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</si>
  <si>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</si>
  <si>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</si>
  <si>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</si>
  <si>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</si>
  <si>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</si>
  <si>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</si>
  <si>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</si>
  <si>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</si>
  <si>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</si>
  <si>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</si>
  <si>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</si>
  <si>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</si>
  <si>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</si>
  <si>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</si>
  <si>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</si>
  <si>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</si>
  <si>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</si>
  <si>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</si>
  <si>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</si>
  <si>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</si>
  <si>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pp1814</t>
  </si>
  <si>
    <t>ニコ動画版</t>
  </si>
  <si>
    <t>学生いません！ギャルもいません！熟女！熟女！熟女！熟女！</t>
  </si>
  <si>
    <t>lp01</t>
  </si>
  <si>
    <t>ニッカン関西</t>
  </si>
  <si>
    <t>全5段</t>
  </si>
  <si>
    <t>10月18日(日)</t>
  </si>
  <si>
    <t>pp1815</t>
  </si>
  <si>
    <t>空電</t>
  </si>
  <si>
    <t>pp1816</t>
  </si>
  <si>
    <t>お祭り版</t>
  </si>
  <si>
    <t>出会い祭り</t>
  </si>
  <si>
    <t>デイリースポーツ関西</t>
  </si>
  <si>
    <t>4C終面全5段</t>
  </si>
  <si>
    <t>10月23日(金)</t>
  </si>
  <si>
    <t>pp1817</t>
  </si>
  <si>
    <t>pp1818</t>
  </si>
  <si>
    <t>記事(赤)</t>
  </si>
  <si>
    <t>142「この秋にやりたい出会いサイト」</t>
  </si>
  <si>
    <t>4C記事枠</t>
  </si>
  <si>
    <t>10月04日(日)</t>
  </si>
  <si>
    <t>pp1819</t>
  </si>
  <si>
    <t>記事(緑)</t>
  </si>
  <si>
    <t>141「今日はレディースデーで出会い率が2倍！」</t>
  </si>
  <si>
    <t>10月10日(土)</t>
  </si>
  <si>
    <t>pp1820</t>
  </si>
  <si>
    <t>記事(ノーマル)</t>
  </si>
  <si>
    <t>140「普通の出会い系なら、広告に載せていません」</t>
  </si>
  <si>
    <t>pp1821</t>
  </si>
  <si>
    <t>記事(青)</t>
  </si>
  <si>
    <t>139「もっと安い出会いがよければ、よそでどうぞ」</t>
  </si>
  <si>
    <t>10月24日(土)</t>
  </si>
  <si>
    <t>pp1822</t>
  </si>
  <si>
    <t>(空電共通)</t>
  </si>
  <si>
    <t>共通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</si>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</sst>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9</v>
      </c>
      <c r="D6" s="180">
        <v>420000</v>
      </c>
      <c r="E6" s="79">
        <v>206</v>
      </c>
      <c r="F6" s="79">
        <v>89</v>
      </c>
      <c r="G6" s="79">
        <v>294</v>
      </c>
      <c r="H6" s="89">
        <v>39</v>
      </c>
      <c r="I6" s="90">
        <v>1</v>
      </c>
      <c r="J6" s="143">
        <f>H6+I6</f>
        <v>40</v>
      </c>
      <c r="K6" s="80">
        <f>IFERROR(J6/G6,"-")</f>
        <v>0.13605442176871</v>
      </c>
      <c r="L6" s="79">
        <v>3</v>
      </c>
      <c r="M6" s="79">
        <v>11</v>
      </c>
      <c r="N6" s="80">
        <f>IFERROR(L6/J6,"-")</f>
        <v>0.075</v>
      </c>
      <c r="O6" s="81">
        <f>IFERROR(D6/J6,"-")</f>
        <v>10500</v>
      </c>
      <c r="P6" s="82">
        <v>8</v>
      </c>
      <c r="Q6" s="80">
        <f>IFERROR(P6/J6,"-")</f>
        <v>0.2</v>
      </c>
      <c r="R6" s="185">
        <v>93000</v>
      </c>
      <c r="S6" s="186">
        <f>IFERROR(R6/J6,"-")</f>
        <v>2325</v>
      </c>
      <c r="T6" s="186">
        <f>IFERROR(R6/P6,"-")</f>
        <v>11625</v>
      </c>
      <c r="U6" s="180">
        <f>IFERROR(R6-D6,"-")</f>
        <v>-327000</v>
      </c>
      <c r="V6" s="83">
        <f>R6/D6</f>
        <v>0.22142857142857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420000</v>
      </c>
      <c r="E9" s="41">
        <f>SUM(E6:E7)</f>
        <v>206</v>
      </c>
      <c r="F9" s="41">
        <f>SUM(F6:F7)</f>
        <v>89</v>
      </c>
      <c r="G9" s="41">
        <f>SUM(G6:G7)</f>
        <v>294</v>
      </c>
      <c r="H9" s="41">
        <f>SUM(H6:H7)</f>
        <v>39</v>
      </c>
      <c r="I9" s="41">
        <f>SUM(I6:I7)</f>
        <v>1</v>
      </c>
      <c r="J9" s="41">
        <f>SUM(J6:J7)</f>
        <v>40</v>
      </c>
      <c r="K9" s="42">
        <f>IFERROR(J9/G9,"-")</f>
        <v>0.13605442176871</v>
      </c>
      <c r="L9" s="76">
        <f>SUM(L6:L7)</f>
        <v>3</v>
      </c>
      <c r="M9" s="76">
        <f>SUM(M6:M7)</f>
        <v>11</v>
      </c>
      <c r="N9" s="42">
        <f>IFERROR(L9/J9,"-")</f>
        <v>0.075</v>
      </c>
      <c r="O9" s="43">
        <f>IFERROR(D9/J9,"-")</f>
        <v>10500</v>
      </c>
      <c r="P9" s="44">
        <f>SUM(P6:P7)</f>
        <v>8</v>
      </c>
      <c r="Q9" s="42">
        <f>IFERROR(P9/J9,"-")</f>
        <v>0.2</v>
      </c>
      <c r="R9" s="183">
        <f>SUM(R6:R7)</f>
        <v>93000</v>
      </c>
      <c r="S9" s="183">
        <f>IFERROR(R9/J9,"-")</f>
        <v>2325</v>
      </c>
      <c r="T9" s="183">
        <f>IFERROR(P9/P9,"-")</f>
        <v>1</v>
      </c>
      <c r="U9" s="183">
        <f>SUM(U6:U7)</f>
        <v>-327000</v>
      </c>
      <c r="V9" s="45">
        <f>IFERROR(R9/D9,"-")</f>
        <v>0.22142857142857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7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0.21153846153846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190" t="s">
        <v>66</v>
      </c>
      <c r="J6" s="180">
        <v>156000</v>
      </c>
      <c r="K6" s="79">
        <v>15</v>
      </c>
      <c r="L6" s="79">
        <v>0</v>
      </c>
      <c r="M6" s="79">
        <v>57</v>
      </c>
      <c r="N6" s="89">
        <v>4</v>
      </c>
      <c r="O6" s="90">
        <v>0</v>
      </c>
      <c r="P6" s="91">
        <f>N6+O6</f>
        <v>4</v>
      </c>
      <c r="Q6" s="80">
        <f>IFERROR(P6/M6,"-")</f>
        <v>0.070175438596491</v>
      </c>
      <c r="R6" s="79">
        <v>0</v>
      </c>
      <c r="S6" s="79">
        <v>2</v>
      </c>
      <c r="T6" s="80">
        <f>IFERROR(R6/(P6),"-")</f>
        <v>0</v>
      </c>
      <c r="U6" s="186">
        <f>IFERROR(J6/SUM(N6:O7),"-")</f>
        <v>17333.333333333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-123000</v>
      </c>
      <c r="AB6" s="83">
        <f>SUM(X6:X7)/SUM(J6:J7)</f>
        <v>0.21153846153846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0.25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>
        <v>1</v>
      </c>
      <c r="BX6" s="125">
        <f>IF(P6=0,"",IF(BW6=0,"",(BW6/P6)))</f>
        <v>0.25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 t="s">
        <v>61</v>
      </c>
      <c r="E7" s="189" t="s">
        <v>62</v>
      </c>
      <c r="F7" s="189" t="s">
        <v>68</v>
      </c>
      <c r="G7" s="88"/>
      <c r="H7" s="88"/>
      <c r="I7" s="88"/>
      <c r="J7" s="180"/>
      <c r="K7" s="79">
        <v>58</v>
      </c>
      <c r="L7" s="79">
        <v>23</v>
      </c>
      <c r="M7" s="79">
        <v>9</v>
      </c>
      <c r="N7" s="89">
        <v>5</v>
      </c>
      <c r="O7" s="90">
        <v>0</v>
      </c>
      <c r="P7" s="91">
        <f>N7+O7</f>
        <v>5</v>
      </c>
      <c r="Q7" s="80">
        <f>IFERROR(P7/M7,"-")</f>
        <v>0.55555555555556</v>
      </c>
      <c r="R7" s="79">
        <v>1</v>
      </c>
      <c r="S7" s="79">
        <v>2</v>
      </c>
      <c r="T7" s="80">
        <f>IFERROR(R7/(P7),"-")</f>
        <v>0.2</v>
      </c>
      <c r="U7" s="186"/>
      <c r="V7" s="82">
        <v>3</v>
      </c>
      <c r="W7" s="80">
        <f>IF(P7=0,"-",V7/P7)</f>
        <v>0.6</v>
      </c>
      <c r="X7" s="185">
        <v>33000</v>
      </c>
      <c r="Y7" s="186">
        <f>IFERROR(X7/P7,"-")</f>
        <v>6600</v>
      </c>
      <c r="Z7" s="186">
        <f>IFERROR(X7/V7,"-")</f>
        <v>11000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0.2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0.2</v>
      </c>
      <c r="BP7" s="119">
        <v>1</v>
      </c>
      <c r="BQ7" s="120">
        <f>IFERROR(BP7/BN7,"-")</f>
        <v>1</v>
      </c>
      <c r="BR7" s="121">
        <v>15000</v>
      </c>
      <c r="BS7" s="122">
        <f>IFERROR(BR7/BN7,"-")</f>
        <v>15000</v>
      </c>
      <c r="BT7" s="123"/>
      <c r="BU7" s="123">
        <v>1</v>
      </c>
      <c r="BV7" s="123"/>
      <c r="BW7" s="124">
        <v>2</v>
      </c>
      <c r="BX7" s="125">
        <f>IF(P7=0,"",IF(BW7=0,"",(BW7/P7)))</f>
        <v>0.4</v>
      </c>
      <c r="BY7" s="126">
        <v>1</v>
      </c>
      <c r="BZ7" s="127">
        <f>IFERROR(BY7/BW7,"-")</f>
        <v>0.5</v>
      </c>
      <c r="CA7" s="128">
        <v>3000</v>
      </c>
      <c r="CB7" s="129">
        <f>IFERROR(CA7/BW7,"-")</f>
        <v>1500</v>
      </c>
      <c r="CC7" s="130">
        <v>1</v>
      </c>
      <c r="CD7" s="130"/>
      <c r="CE7" s="130"/>
      <c r="CF7" s="131">
        <v>1</v>
      </c>
      <c r="CG7" s="132">
        <f>IF(P7=0,"",IF(CF7=0,"",(CF7/P7)))</f>
        <v>0.2</v>
      </c>
      <c r="CH7" s="133">
        <v>1</v>
      </c>
      <c r="CI7" s="134">
        <f>IFERROR(CH7/CF7,"-")</f>
        <v>1</v>
      </c>
      <c r="CJ7" s="135">
        <v>15000</v>
      </c>
      <c r="CK7" s="136">
        <f>IFERROR(CJ7/CF7,"-")</f>
        <v>15000</v>
      </c>
      <c r="CL7" s="137"/>
      <c r="CM7" s="137"/>
      <c r="CN7" s="137">
        <v>1</v>
      </c>
      <c r="CO7" s="138">
        <v>3</v>
      </c>
      <c r="CP7" s="139">
        <v>33000</v>
      </c>
      <c r="CQ7" s="139">
        <v>15000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0.21527777777778</v>
      </c>
      <c r="B8" s="189" t="s">
        <v>69</v>
      </c>
      <c r="C8" s="189"/>
      <c r="D8" s="189" t="s">
        <v>70</v>
      </c>
      <c r="E8" s="189" t="s">
        <v>71</v>
      </c>
      <c r="F8" s="189" t="s">
        <v>63</v>
      </c>
      <c r="G8" s="88" t="s">
        <v>72</v>
      </c>
      <c r="H8" s="88" t="s">
        <v>73</v>
      </c>
      <c r="I8" s="88" t="s">
        <v>74</v>
      </c>
      <c r="J8" s="180">
        <v>144000</v>
      </c>
      <c r="K8" s="79">
        <v>22</v>
      </c>
      <c r="L8" s="79">
        <v>0</v>
      </c>
      <c r="M8" s="79">
        <v>89</v>
      </c>
      <c r="N8" s="89">
        <v>9</v>
      </c>
      <c r="O8" s="90">
        <v>1</v>
      </c>
      <c r="P8" s="91">
        <f>N8+O8</f>
        <v>10</v>
      </c>
      <c r="Q8" s="80">
        <f>IFERROR(P8/M8,"-")</f>
        <v>0.1123595505618</v>
      </c>
      <c r="R8" s="79">
        <v>2</v>
      </c>
      <c r="S8" s="79">
        <v>3</v>
      </c>
      <c r="T8" s="80">
        <f>IFERROR(R8/(P8),"-")</f>
        <v>0.2</v>
      </c>
      <c r="U8" s="186">
        <f>IFERROR(J8/SUM(N8:O9),"-")</f>
        <v>8000</v>
      </c>
      <c r="V8" s="82">
        <v>3</v>
      </c>
      <c r="W8" s="80">
        <f>IF(P8=0,"-",V8/P8)</f>
        <v>0.3</v>
      </c>
      <c r="X8" s="185">
        <v>31000</v>
      </c>
      <c r="Y8" s="186">
        <f>IFERROR(X8/P8,"-")</f>
        <v>3100</v>
      </c>
      <c r="Z8" s="186">
        <f>IFERROR(X8/V8,"-")</f>
        <v>10333.333333333</v>
      </c>
      <c r="AA8" s="180">
        <f>SUM(X8:X9)-SUM(J8:J9)</f>
        <v>-113000</v>
      </c>
      <c r="AB8" s="83">
        <f>SUM(X8:X9)/SUM(J8:J9)</f>
        <v>0.21527777777778</v>
      </c>
      <c r="AC8" s="77"/>
      <c r="AD8" s="92">
        <v>1</v>
      </c>
      <c r="AE8" s="93">
        <f>IF(P8=0,"",IF(AD8=0,"",(AD8/P8)))</f>
        <v>0.1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1</v>
      </c>
      <c r="AN8" s="99">
        <f>IF(P8=0,"",IF(AM8=0,"",(AM8/P8)))</f>
        <v>0.1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5</v>
      </c>
      <c r="BO8" s="118">
        <f>IF(P8=0,"",IF(BN8=0,"",(BN8/P8)))</f>
        <v>0.5</v>
      </c>
      <c r="BP8" s="119">
        <v>2</v>
      </c>
      <c r="BQ8" s="120">
        <f>IFERROR(BP8/BN8,"-")</f>
        <v>0.4</v>
      </c>
      <c r="BR8" s="121">
        <v>8000</v>
      </c>
      <c r="BS8" s="122">
        <f>IFERROR(BR8/BN8,"-")</f>
        <v>1600</v>
      </c>
      <c r="BT8" s="123">
        <v>2</v>
      </c>
      <c r="BU8" s="123"/>
      <c r="BV8" s="123"/>
      <c r="BW8" s="124">
        <v>3</v>
      </c>
      <c r="BX8" s="125">
        <f>IF(P8=0,"",IF(BW8=0,"",(BW8/P8)))</f>
        <v>0.3</v>
      </c>
      <c r="BY8" s="126">
        <v>1</v>
      </c>
      <c r="BZ8" s="127">
        <f>IFERROR(BY8/BW8,"-")</f>
        <v>0.33333333333333</v>
      </c>
      <c r="CA8" s="128">
        <v>23000</v>
      </c>
      <c r="CB8" s="129">
        <f>IFERROR(CA8/BW8,"-")</f>
        <v>7666.6666666667</v>
      </c>
      <c r="CC8" s="130"/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3</v>
      </c>
      <c r="CP8" s="139">
        <v>31000</v>
      </c>
      <c r="CQ8" s="139">
        <v>23000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75</v>
      </c>
      <c r="C9" s="189"/>
      <c r="D9" s="189" t="s">
        <v>70</v>
      </c>
      <c r="E9" s="189" t="s">
        <v>71</v>
      </c>
      <c r="F9" s="189" t="s">
        <v>68</v>
      </c>
      <c r="G9" s="88"/>
      <c r="H9" s="88"/>
      <c r="I9" s="88"/>
      <c r="J9" s="180"/>
      <c r="K9" s="79">
        <v>42</v>
      </c>
      <c r="L9" s="79">
        <v>33</v>
      </c>
      <c r="M9" s="79">
        <v>16</v>
      </c>
      <c r="N9" s="89">
        <v>8</v>
      </c>
      <c r="O9" s="90">
        <v>0</v>
      </c>
      <c r="P9" s="91">
        <f>N9+O9</f>
        <v>8</v>
      </c>
      <c r="Q9" s="80">
        <f>IFERROR(P9/M9,"-")</f>
        <v>0.5</v>
      </c>
      <c r="R9" s="79">
        <v>0</v>
      </c>
      <c r="S9" s="79">
        <v>2</v>
      </c>
      <c r="T9" s="80">
        <f>IFERROR(R9/(P9),"-")</f>
        <v>0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2</v>
      </c>
      <c r="AW9" s="105">
        <f>IF(P9=0,"",IF(AV9=0,"",(AV9/P9)))</f>
        <v>0.25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3</v>
      </c>
      <c r="BO9" s="118">
        <f>IF(P9=0,"",IF(BN9=0,"",(BN9/P9)))</f>
        <v>0.375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2</v>
      </c>
      <c r="BX9" s="125">
        <f>IF(P9=0,"",IF(BW9=0,"",(BW9/P9)))</f>
        <v>0.25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0.125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0.24166666666667</v>
      </c>
      <c r="B10" s="189" t="s">
        <v>76</v>
      </c>
      <c r="C10" s="189"/>
      <c r="D10" s="189" t="s">
        <v>77</v>
      </c>
      <c r="E10" s="189" t="s">
        <v>78</v>
      </c>
      <c r="F10" s="189" t="s">
        <v>63</v>
      </c>
      <c r="G10" s="88" t="s">
        <v>72</v>
      </c>
      <c r="H10" s="88" t="s">
        <v>79</v>
      </c>
      <c r="I10" s="190" t="s">
        <v>80</v>
      </c>
      <c r="J10" s="180">
        <v>120000</v>
      </c>
      <c r="K10" s="79">
        <v>1</v>
      </c>
      <c r="L10" s="79">
        <v>0</v>
      </c>
      <c r="M10" s="79">
        <v>41</v>
      </c>
      <c r="N10" s="89">
        <v>0</v>
      </c>
      <c r="O10" s="90">
        <v>0</v>
      </c>
      <c r="P10" s="91">
        <f>N10+O10</f>
        <v>0</v>
      </c>
      <c r="Q10" s="80">
        <f>IFERROR(P10/M10,"-")</f>
        <v>0</v>
      </c>
      <c r="R10" s="79">
        <v>0</v>
      </c>
      <c r="S10" s="79">
        <v>0</v>
      </c>
      <c r="T10" s="80" t="str">
        <f>IFERROR(R10/(P10),"-")</f>
        <v>-</v>
      </c>
      <c r="U10" s="186">
        <f>IFERROR(J10/SUM(N10:O14),"-")</f>
        <v>9230.7692307692</v>
      </c>
      <c r="V10" s="82">
        <v>0</v>
      </c>
      <c r="W10" s="80" t="str">
        <f>IF(P10=0,"-",V10/P10)</f>
        <v>-</v>
      </c>
      <c r="X10" s="185">
        <v>0</v>
      </c>
      <c r="Y10" s="186" t="str">
        <f>IFERROR(X10/P10,"-")</f>
        <v>-</v>
      </c>
      <c r="Z10" s="186" t="str">
        <f>IFERROR(X10/V10,"-")</f>
        <v>-</v>
      </c>
      <c r="AA10" s="180">
        <f>SUM(X10:X14)-SUM(J10:J14)</f>
        <v>-91000</v>
      </c>
      <c r="AB10" s="83">
        <f>SUM(X10:X14)/SUM(J10:J14)</f>
        <v>0.24166666666667</v>
      </c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81</v>
      </c>
      <c r="C11" s="189"/>
      <c r="D11" s="189" t="s">
        <v>82</v>
      </c>
      <c r="E11" s="189" t="s">
        <v>83</v>
      </c>
      <c r="F11" s="189" t="s">
        <v>63</v>
      </c>
      <c r="G11" s="88" t="s">
        <v>72</v>
      </c>
      <c r="H11" s="88" t="s">
        <v>79</v>
      </c>
      <c r="I11" s="191" t="s">
        <v>84</v>
      </c>
      <c r="J11" s="180"/>
      <c r="K11" s="79">
        <v>2</v>
      </c>
      <c r="L11" s="79">
        <v>0</v>
      </c>
      <c r="M11" s="79">
        <v>19</v>
      </c>
      <c r="N11" s="89">
        <v>1</v>
      </c>
      <c r="O11" s="90">
        <v>0</v>
      </c>
      <c r="P11" s="91">
        <f>N11+O11</f>
        <v>1</v>
      </c>
      <c r="Q11" s="80">
        <f>IFERROR(P11/M11,"-")</f>
        <v>0.052631578947368</v>
      </c>
      <c r="R11" s="79">
        <v>0</v>
      </c>
      <c r="S11" s="79">
        <v>1</v>
      </c>
      <c r="T11" s="80">
        <f>IFERROR(R11/(P11),"-")</f>
        <v>0</v>
      </c>
      <c r="U11" s="186"/>
      <c r="V11" s="82">
        <v>1</v>
      </c>
      <c r="W11" s="80">
        <f>IF(P11=0,"-",V11/P11)</f>
        <v>1</v>
      </c>
      <c r="X11" s="185">
        <v>24000</v>
      </c>
      <c r="Y11" s="186">
        <f>IFERROR(X11/P11,"-")</f>
        <v>24000</v>
      </c>
      <c r="Z11" s="186">
        <f>IFERROR(X11/V11,"-")</f>
        <v>24000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>
        <v>1</v>
      </c>
      <c r="BX11" s="125">
        <f>IF(P11=0,"",IF(BW11=0,"",(BW11/P11)))</f>
        <v>1</v>
      </c>
      <c r="BY11" s="126">
        <v>1</v>
      </c>
      <c r="BZ11" s="127">
        <f>IFERROR(BY11/BW11,"-")</f>
        <v>1</v>
      </c>
      <c r="CA11" s="128">
        <v>24000</v>
      </c>
      <c r="CB11" s="129">
        <f>IFERROR(CA11/BW11,"-")</f>
        <v>24000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24000</v>
      </c>
      <c r="CQ11" s="139">
        <v>24000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85</v>
      </c>
      <c r="C12" s="189"/>
      <c r="D12" s="189" t="s">
        <v>86</v>
      </c>
      <c r="E12" s="189" t="s">
        <v>87</v>
      </c>
      <c r="F12" s="189" t="s">
        <v>63</v>
      </c>
      <c r="G12" s="88" t="s">
        <v>72</v>
      </c>
      <c r="H12" s="88" t="s">
        <v>79</v>
      </c>
      <c r="I12" s="190" t="s">
        <v>66</v>
      </c>
      <c r="J12" s="180"/>
      <c r="K12" s="79">
        <v>4</v>
      </c>
      <c r="L12" s="79">
        <v>0</v>
      </c>
      <c r="M12" s="79">
        <v>28</v>
      </c>
      <c r="N12" s="89">
        <v>1</v>
      </c>
      <c r="O12" s="90">
        <v>0</v>
      </c>
      <c r="P12" s="91">
        <f>N12+O12</f>
        <v>1</v>
      </c>
      <c r="Q12" s="80">
        <f>IFERROR(P12/M12,"-")</f>
        <v>0.035714285714286</v>
      </c>
      <c r="R12" s="79">
        <v>0</v>
      </c>
      <c r="S12" s="79">
        <v>0</v>
      </c>
      <c r="T12" s="80">
        <f>IFERROR(R12/(P12),"-")</f>
        <v>0</v>
      </c>
      <c r="U12" s="186"/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1</v>
      </c>
      <c r="BX12" s="125">
        <f>IF(P12=0,"",IF(BW12=0,"",(BW12/P12)))</f>
        <v>1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88</v>
      </c>
      <c r="C13" s="189"/>
      <c r="D13" s="189" t="s">
        <v>89</v>
      </c>
      <c r="E13" s="189" t="s">
        <v>90</v>
      </c>
      <c r="F13" s="189" t="s">
        <v>63</v>
      </c>
      <c r="G13" s="88" t="s">
        <v>72</v>
      </c>
      <c r="H13" s="88" t="s">
        <v>79</v>
      </c>
      <c r="I13" s="191" t="s">
        <v>91</v>
      </c>
      <c r="J13" s="180"/>
      <c r="K13" s="79">
        <v>6</v>
      </c>
      <c r="L13" s="79">
        <v>0</v>
      </c>
      <c r="M13" s="79">
        <v>23</v>
      </c>
      <c r="N13" s="89">
        <v>3</v>
      </c>
      <c r="O13" s="90">
        <v>0</v>
      </c>
      <c r="P13" s="91">
        <f>N13+O13</f>
        <v>3</v>
      </c>
      <c r="Q13" s="80">
        <f>IFERROR(P13/M13,"-")</f>
        <v>0.1304347826087</v>
      </c>
      <c r="R13" s="79">
        <v>0</v>
      </c>
      <c r="S13" s="79">
        <v>1</v>
      </c>
      <c r="T13" s="80">
        <f>IFERROR(R13/(P13),"-")</f>
        <v>0</v>
      </c>
      <c r="U13" s="186"/>
      <c r="V13" s="82">
        <v>1</v>
      </c>
      <c r="W13" s="80">
        <f>IF(P13=0,"-",V13/P13)</f>
        <v>0.33333333333333</v>
      </c>
      <c r="X13" s="185">
        <v>5000</v>
      </c>
      <c r="Y13" s="186">
        <f>IFERROR(X13/P13,"-")</f>
        <v>1666.6666666667</v>
      </c>
      <c r="Z13" s="186">
        <f>IFERROR(X13/V13,"-")</f>
        <v>5000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0.33333333333333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>
        <v>1</v>
      </c>
      <c r="BX13" s="125">
        <f>IF(P13=0,"",IF(BW13=0,"",(BW13/P13)))</f>
        <v>0.33333333333333</v>
      </c>
      <c r="BY13" s="126">
        <v>1</v>
      </c>
      <c r="BZ13" s="127">
        <f>IFERROR(BY13/BW13,"-")</f>
        <v>1</v>
      </c>
      <c r="CA13" s="128">
        <v>5000</v>
      </c>
      <c r="CB13" s="129">
        <f>IFERROR(CA13/BW13,"-")</f>
        <v>5000</v>
      </c>
      <c r="CC13" s="130">
        <v>1</v>
      </c>
      <c r="CD13" s="130"/>
      <c r="CE13" s="130"/>
      <c r="CF13" s="131">
        <v>1</v>
      </c>
      <c r="CG13" s="132">
        <f>IF(P13=0,"",IF(CF13=0,"",(CF13/P13)))</f>
        <v>0.33333333333333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1</v>
      </c>
      <c r="CP13" s="139">
        <v>5000</v>
      </c>
      <c r="CQ13" s="139">
        <v>5000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92</v>
      </c>
      <c r="C14" s="189"/>
      <c r="D14" s="189" t="s">
        <v>93</v>
      </c>
      <c r="E14" s="189" t="s">
        <v>93</v>
      </c>
      <c r="F14" s="189" t="s">
        <v>68</v>
      </c>
      <c r="G14" s="88" t="s">
        <v>94</v>
      </c>
      <c r="H14" s="88"/>
      <c r="I14" s="88"/>
      <c r="J14" s="180"/>
      <c r="K14" s="79">
        <v>56</v>
      </c>
      <c r="L14" s="79">
        <v>33</v>
      </c>
      <c r="M14" s="79">
        <v>12</v>
      </c>
      <c r="N14" s="89">
        <v>8</v>
      </c>
      <c r="O14" s="90">
        <v>0</v>
      </c>
      <c r="P14" s="91">
        <f>N14+O14</f>
        <v>8</v>
      </c>
      <c r="Q14" s="80">
        <f>IFERROR(P14/M14,"-")</f>
        <v>0.66666666666667</v>
      </c>
      <c r="R14" s="79">
        <v>0</v>
      </c>
      <c r="S14" s="79">
        <v>0</v>
      </c>
      <c r="T14" s="80">
        <f>IFERROR(R14/(P14),"-")</f>
        <v>0</v>
      </c>
      <c r="U14" s="186"/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2</v>
      </c>
      <c r="BF14" s="111">
        <f>IF(P14=0,"",IF(BE14=0,"",(BE14/P14)))</f>
        <v>0.25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3</v>
      </c>
      <c r="BO14" s="118">
        <f>IF(P14=0,"",IF(BN14=0,"",(BN14/P14)))</f>
        <v>0.375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0.125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>
        <v>2</v>
      </c>
      <c r="CG14" s="132">
        <f>IF(P14=0,"",IF(CF14=0,"",(CF14/P14)))</f>
        <v>0.25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30"/>
      <c r="B15" s="85"/>
      <c r="C15" s="86"/>
      <c r="D15" s="86"/>
      <c r="E15" s="86"/>
      <c r="F15" s="87"/>
      <c r="G15" s="88"/>
      <c r="H15" s="88"/>
      <c r="I15" s="88"/>
      <c r="J15" s="181"/>
      <c r="K15" s="34"/>
      <c r="L15" s="34"/>
      <c r="M15" s="31"/>
      <c r="N15" s="23"/>
      <c r="O15" s="23"/>
      <c r="P15" s="23"/>
      <c r="Q15" s="32"/>
      <c r="R15" s="32"/>
      <c r="S15" s="23"/>
      <c r="T15" s="32"/>
      <c r="U15" s="187"/>
      <c r="V15" s="25"/>
      <c r="W15" s="25"/>
      <c r="X15" s="187"/>
      <c r="Y15" s="187"/>
      <c r="Z15" s="187"/>
      <c r="AA15" s="187"/>
      <c r="AB15" s="33"/>
      <c r="AC15" s="57"/>
      <c r="AD15" s="61"/>
      <c r="AE15" s="62"/>
      <c r="AF15" s="61"/>
      <c r="AG15" s="65"/>
      <c r="AH15" s="66"/>
      <c r="AI15" s="67"/>
      <c r="AJ15" s="68"/>
      <c r="AK15" s="68"/>
      <c r="AL15" s="68"/>
      <c r="AM15" s="61"/>
      <c r="AN15" s="62"/>
      <c r="AO15" s="61"/>
      <c r="AP15" s="65"/>
      <c r="AQ15" s="66"/>
      <c r="AR15" s="67"/>
      <c r="AS15" s="68"/>
      <c r="AT15" s="68"/>
      <c r="AU15" s="68"/>
      <c r="AV15" s="61"/>
      <c r="AW15" s="62"/>
      <c r="AX15" s="61"/>
      <c r="AY15" s="65"/>
      <c r="AZ15" s="66"/>
      <c r="BA15" s="67"/>
      <c r="BB15" s="68"/>
      <c r="BC15" s="68"/>
      <c r="BD15" s="68"/>
      <c r="BE15" s="61"/>
      <c r="BF15" s="62"/>
      <c r="BG15" s="61"/>
      <c r="BH15" s="65"/>
      <c r="BI15" s="66"/>
      <c r="BJ15" s="67"/>
      <c r="BK15" s="68"/>
      <c r="BL15" s="68"/>
      <c r="BM15" s="68"/>
      <c r="BN15" s="63"/>
      <c r="BO15" s="64"/>
      <c r="BP15" s="61"/>
      <c r="BQ15" s="65"/>
      <c r="BR15" s="66"/>
      <c r="BS15" s="67"/>
      <c r="BT15" s="68"/>
      <c r="BU15" s="68"/>
      <c r="BV15" s="68"/>
      <c r="BW15" s="63"/>
      <c r="BX15" s="64"/>
      <c r="BY15" s="61"/>
      <c r="BZ15" s="65"/>
      <c r="CA15" s="66"/>
      <c r="CB15" s="67"/>
      <c r="CC15" s="68"/>
      <c r="CD15" s="68"/>
      <c r="CE15" s="68"/>
      <c r="CF15" s="63"/>
      <c r="CG15" s="64"/>
      <c r="CH15" s="61"/>
      <c r="CI15" s="65"/>
      <c r="CJ15" s="66"/>
      <c r="CK15" s="67"/>
      <c r="CL15" s="68"/>
      <c r="CM15" s="68"/>
      <c r="CN15" s="68"/>
      <c r="CO15" s="69"/>
      <c r="CP15" s="66"/>
      <c r="CQ15" s="66"/>
      <c r="CR15" s="66"/>
      <c r="CS15" s="70"/>
    </row>
    <row r="16" spans="1:98">
      <c r="A16" s="30"/>
      <c r="B16" s="37"/>
      <c r="C16" s="21"/>
      <c r="D16" s="21"/>
      <c r="E16" s="21"/>
      <c r="F16" s="22"/>
      <c r="G16" s="36"/>
      <c r="H16" s="36"/>
      <c r="I16" s="73"/>
      <c r="J16" s="182"/>
      <c r="K16" s="34"/>
      <c r="L16" s="34"/>
      <c r="M16" s="31"/>
      <c r="N16" s="23"/>
      <c r="O16" s="23"/>
      <c r="P16" s="23"/>
      <c r="Q16" s="32"/>
      <c r="R16" s="32"/>
      <c r="S16" s="23"/>
      <c r="T16" s="32"/>
      <c r="U16" s="187"/>
      <c r="V16" s="25"/>
      <c r="W16" s="25"/>
      <c r="X16" s="187"/>
      <c r="Y16" s="187"/>
      <c r="Z16" s="187"/>
      <c r="AA16" s="187"/>
      <c r="AB16" s="33"/>
      <c r="AC16" s="59"/>
      <c r="AD16" s="61"/>
      <c r="AE16" s="62"/>
      <c r="AF16" s="61"/>
      <c r="AG16" s="65"/>
      <c r="AH16" s="66"/>
      <c r="AI16" s="67"/>
      <c r="AJ16" s="68"/>
      <c r="AK16" s="68"/>
      <c r="AL16" s="68"/>
      <c r="AM16" s="61"/>
      <c r="AN16" s="62"/>
      <c r="AO16" s="61"/>
      <c r="AP16" s="65"/>
      <c r="AQ16" s="66"/>
      <c r="AR16" s="67"/>
      <c r="AS16" s="68"/>
      <c r="AT16" s="68"/>
      <c r="AU16" s="68"/>
      <c r="AV16" s="61"/>
      <c r="AW16" s="62"/>
      <c r="AX16" s="61"/>
      <c r="AY16" s="65"/>
      <c r="AZ16" s="66"/>
      <c r="BA16" s="67"/>
      <c r="BB16" s="68"/>
      <c r="BC16" s="68"/>
      <c r="BD16" s="68"/>
      <c r="BE16" s="61"/>
      <c r="BF16" s="62"/>
      <c r="BG16" s="61"/>
      <c r="BH16" s="65"/>
      <c r="BI16" s="66"/>
      <c r="BJ16" s="67"/>
      <c r="BK16" s="68"/>
      <c r="BL16" s="68"/>
      <c r="BM16" s="68"/>
      <c r="BN16" s="63"/>
      <c r="BO16" s="64"/>
      <c r="BP16" s="61"/>
      <c r="BQ16" s="65"/>
      <c r="BR16" s="66"/>
      <c r="BS16" s="67"/>
      <c r="BT16" s="68"/>
      <c r="BU16" s="68"/>
      <c r="BV16" s="68"/>
      <c r="BW16" s="63"/>
      <c r="BX16" s="64"/>
      <c r="BY16" s="61"/>
      <c r="BZ16" s="65"/>
      <c r="CA16" s="66"/>
      <c r="CB16" s="67"/>
      <c r="CC16" s="68"/>
      <c r="CD16" s="68"/>
      <c r="CE16" s="68"/>
      <c r="CF16" s="63"/>
      <c r="CG16" s="64"/>
      <c r="CH16" s="61"/>
      <c r="CI16" s="65"/>
      <c r="CJ16" s="66"/>
      <c r="CK16" s="67"/>
      <c r="CL16" s="68"/>
      <c r="CM16" s="68"/>
      <c r="CN16" s="68"/>
      <c r="CO16" s="69"/>
      <c r="CP16" s="66"/>
      <c r="CQ16" s="66"/>
      <c r="CR16" s="66"/>
      <c r="CS16" s="70"/>
    </row>
    <row r="17" spans="1:98">
      <c r="A17" s="19">
        <f>AB17</f>
        <v>0.22142857142857</v>
      </c>
      <c r="B17" s="39"/>
      <c r="C17" s="39"/>
      <c r="D17" s="39"/>
      <c r="E17" s="39"/>
      <c r="F17" s="39"/>
      <c r="G17" s="40" t="s">
        <v>95</v>
      </c>
      <c r="H17" s="40"/>
      <c r="I17" s="40"/>
      <c r="J17" s="183">
        <f>SUM(J6:J16)</f>
        <v>420000</v>
      </c>
      <c r="K17" s="41">
        <f>SUM(K6:K16)</f>
        <v>206</v>
      </c>
      <c r="L17" s="41">
        <f>SUM(L6:L16)</f>
        <v>89</v>
      </c>
      <c r="M17" s="41">
        <f>SUM(M6:M16)</f>
        <v>294</v>
      </c>
      <c r="N17" s="41">
        <f>SUM(N6:N16)</f>
        <v>39</v>
      </c>
      <c r="O17" s="41">
        <f>SUM(O6:O16)</f>
        <v>1</v>
      </c>
      <c r="P17" s="41">
        <f>SUM(P6:P16)</f>
        <v>40</v>
      </c>
      <c r="Q17" s="42">
        <f>IFERROR(P17/M17,"-")</f>
        <v>0.13605442176871</v>
      </c>
      <c r="R17" s="76">
        <f>SUM(R6:R16)</f>
        <v>3</v>
      </c>
      <c r="S17" s="76">
        <f>SUM(S6:S16)</f>
        <v>11</v>
      </c>
      <c r="T17" s="42">
        <f>IFERROR(R17/P17,"-")</f>
        <v>0.075</v>
      </c>
      <c r="U17" s="188">
        <f>IFERROR(J17/P17,"-")</f>
        <v>10500</v>
      </c>
      <c r="V17" s="44">
        <f>SUM(V6:V16)</f>
        <v>8</v>
      </c>
      <c r="W17" s="42">
        <f>IFERROR(V17/P17,"-")</f>
        <v>0.2</v>
      </c>
      <c r="X17" s="183">
        <f>SUM(X6:X16)</f>
        <v>93000</v>
      </c>
      <c r="Y17" s="183">
        <f>IFERROR(X17/P17,"-")</f>
        <v>2325</v>
      </c>
      <c r="Z17" s="183">
        <f>IFERROR(X17/V17,"-")</f>
        <v>11625</v>
      </c>
      <c r="AA17" s="183">
        <f>X17-J17</f>
        <v>-327000</v>
      </c>
      <c r="AB17" s="45">
        <f>X17/J17</f>
        <v>0.22142857142857</v>
      </c>
      <c r="AC17" s="58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4"/>
    <mergeCell ref="J10:J14"/>
    <mergeCell ref="U10:U14"/>
    <mergeCell ref="AA10:AA14"/>
    <mergeCell ref="AB10:AB14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