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<sst xmlns="http://schemas.openxmlformats.org/spreadsheetml/2006/main" uniqueCount="116">
  <si>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</si>
  <si>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</si>
  <si>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</si>
  <si>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</si>
  <si>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</si>
  <si>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</si>
  <si>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</si>
  <si>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</si>
  <si>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</si>
  <si>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</si>
  <si>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</si>
  <si>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</si>
  <si>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</si>
  <si>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</si>
  <si>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</si>
  <si>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</si>
  <si>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</si>
  <si>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</si>
  <si>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</si>
  <si>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</si>
  <si>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</si>
  <si>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</si>
  <si>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</si>
  <si>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</si>
  <si>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</si>
  <si>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</si>
  <si>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</si>
  <si>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</si>
  <si>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</si>
  <si>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</si>
  <si>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</si>
  <si>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</si>
  <si>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</si>
  <si>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</si>
  <si>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</si>
  <si>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</si>
  <si>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</si>
  <si>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</si>
  <si>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</si>
  <si>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</si>
  <si>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</si>
  <si>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</si>
  <si>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</si>
  <si>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</si>
  <si>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</si>
  <si>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</si>
  <si>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</si>
  <si>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</si>
  <si>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</si>
  <si>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</si>
  <si>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</si>
  <si>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</si>
  <si>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</si>
  <si>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</si>
  <si>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</si>
  <si>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</si>
  <si>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</si>
  <si>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</si>
  <si>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</si>
  <si>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</si>
  <si>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pp1779</t>
  </si>
  <si>
    <t>記事風版</t>
  </si>
  <si>
    <t>もう50代の熟女だけど</t>
  </si>
  <si>
    <t>lp01</t>
  </si>
  <si>
    <t>スポニチ関東</t>
  </si>
  <si>
    <t>全5段</t>
  </si>
  <si>
    <t>8月13日(木)</t>
  </si>
  <si>
    <t>pp1780</t>
  </si>
  <si>
    <t>空電</t>
  </si>
  <si>
    <t>pp1781</t>
  </si>
  <si>
    <t>男メイン比較版</t>
  </si>
  <si>
    <t>脱！出会えない宣言！</t>
  </si>
  <si>
    <t>8月23日(日)</t>
  </si>
  <si>
    <t>pp1782</t>
  </si>
  <si>
    <t>pp1783</t>
  </si>
  <si>
    <t>スポニチ関西</t>
  </si>
  <si>
    <t>8月29日(土)</t>
  </si>
  <si>
    <t>pp1784</t>
  </si>
  <si>
    <t>pp1785</t>
  </si>
  <si>
    <t>求人版</t>
  </si>
  <si>
    <t>3人会ったらその内1人は超絶美人</t>
  </si>
  <si>
    <t>ニッカン関西</t>
  </si>
  <si>
    <t>8月08日(土)</t>
  </si>
  <si>
    <t>pp1786</t>
  </si>
  <si>
    <t>pp1787</t>
  </si>
  <si>
    <t>女性が好きな私にとって神サイトです</t>
  </si>
  <si>
    <t>デイリースポーツ関西</t>
  </si>
  <si>
    <t>4C終面全5段</t>
  </si>
  <si>
    <t>pp1788</t>
  </si>
  <si>
    <t>pp1789</t>
  </si>
  <si>
    <t>サンスポ関東</t>
  </si>
  <si>
    <t>1C終面全5段</t>
  </si>
  <si>
    <t>8月02日(日)</t>
  </si>
  <si>
    <t>pp1790</t>
  </si>
  <si>
    <t>pp1791</t>
  </si>
  <si>
    <t>記事(青）</t>
  </si>
  <si>
    <t>134「スポーツ新聞読んでるのにまだやってないの！？」</t>
  </si>
  <si>
    <t>4C記事枠</t>
  </si>
  <si>
    <t>pp1792</t>
  </si>
  <si>
    <t>記事(赤)</t>
  </si>
  <si>
    <t>133「男は頑張らずに出会えるサイト。すごい！すごい！」</t>
  </si>
  <si>
    <t>pp1793</t>
  </si>
  <si>
    <t>記事(黄色)</t>
  </si>
  <si>
    <t>132「いっけねー。またダブルブッキングしちゃった」</t>
  </si>
  <si>
    <t>8月16日(日)</t>
  </si>
  <si>
    <t>pp1794</t>
  </si>
  <si>
    <t>記事(ノーマル)</t>
  </si>
  <si>
    <t>131「出会える人数、無制限」</t>
  </si>
  <si>
    <t>8月22日(土)</t>
  </si>
  <si>
    <t>pp1795</t>
  </si>
  <si>
    <t>溜まった性欲を発散したい！そんな皆さまへ</t>
  </si>
  <si>
    <t>8月30日(日)</t>
  </si>
  <si>
    <t>pp1796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</si>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</sst>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18</v>
      </c>
      <c r="D6" s="180">
        <v>1098000</v>
      </c>
      <c r="E6" s="79">
        <v>442</v>
      </c>
      <c r="F6" s="79">
        <v>188</v>
      </c>
      <c r="G6" s="79">
        <v>666</v>
      </c>
      <c r="H6" s="89">
        <v>104</v>
      </c>
      <c r="I6" s="90">
        <v>0</v>
      </c>
      <c r="J6" s="143">
        <f>H6+I6</f>
        <v>104</v>
      </c>
      <c r="K6" s="80">
        <f>IFERROR(J6/G6,"-")</f>
        <v>0.15615615615616</v>
      </c>
      <c r="L6" s="79">
        <v>10</v>
      </c>
      <c r="M6" s="79">
        <v>25</v>
      </c>
      <c r="N6" s="80">
        <f>IFERROR(L6/J6,"-")</f>
        <v>0.096153846153846</v>
      </c>
      <c r="O6" s="81">
        <f>IFERROR(D6/J6,"-")</f>
        <v>10557.692307692</v>
      </c>
      <c r="P6" s="82">
        <v>12</v>
      </c>
      <c r="Q6" s="80">
        <f>IFERROR(P6/J6,"-")</f>
        <v>0.11538461538462</v>
      </c>
      <c r="R6" s="185">
        <v>1481000</v>
      </c>
      <c r="S6" s="186">
        <f>IFERROR(R6/J6,"-")</f>
        <v>14240.384615385</v>
      </c>
      <c r="T6" s="186">
        <f>IFERROR(R6/P6,"-")</f>
        <v>123416.66666667</v>
      </c>
      <c r="U6" s="180">
        <f>IFERROR(R6-D6,"-")</f>
        <v>383000</v>
      </c>
      <c r="V6" s="83">
        <f>R6/D6</f>
        <v>1.3488160291439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1098000</v>
      </c>
      <c r="E9" s="41">
        <f>SUM(E6:E7)</f>
        <v>442</v>
      </c>
      <c r="F9" s="41">
        <f>SUM(F6:F7)</f>
        <v>188</v>
      </c>
      <c r="G9" s="41">
        <f>SUM(G6:G7)</f>
        <v>666</v>
      </c>
      <c r="H9" s="41">
        <f>SUM(H6:H7)</f>
        <v>104</v>
      </c>
      <c r="I9" s="41">
        <f>SUM(I6:I7)</f>
        <v>0</v>
      </c>
      <c r="J9" s="41">
        <f>SUM(J6:J7)</f>
        <v>104</v>
      </c>
      <c r="K9" s="42">
        <f>IFERROR(J9/G9,"-")</f>
        <v>0.15615615615616</v>
      </c>
      <c r="L9" s="76">
        <f>SUM(L6:L7)</f>
        <v>10</v>
      </c>
      <c r="M9" s="76">
        <f>SUM(M6:M7)</f>
        <v>25</v>
      </c>
      <c r="N9" s="42">
        <f>IFERROR(L9/J9,"-")</f>
        <v>0.096153846153846</v>
      </c>
      <c r="O9" s="43">
        <f>IFERROR(D9/J9,"-")</f>
        <v>10557.692307692</v>
      </c>
      <c r="P9" s="44">
        <f>SUM(P6:P7)</f>
        <v>12</v>
      </c>
      <c r="Q9" s="42">
        <f>IFERROR(P9/J9,"-")</f>
        <v>0.11538461538462</v>
      </c>
      <c r="R9" s="183">
        <f>SUM(R6:R7)</f>
        <v>1481000</v>
      </c>
      <c r="S9" s="183">
        <f>IFERROR(R9/J9,"-")</f>
        <v>14240.384615385</v>
      </c>
      <c r="T9" s="183">
        <f>IFERROR(P9/P9,"-")</f>
        <v>1</v>
      </c>
      <c r="U9" s="183">
        <f>SUM(U6:U7)</f>
        <v>383000</v>
      </c>
      <c r="V9" s="45">
        <f>IFERROR(R9/D9,"-")</f>
        <v>1.3488160291439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7</v>
      </c>
      <c r="L6" s="79">
        <v>0</v>
      </c>
      <c r="M6" s="79">
        <v>45</v>
      </c>
      <c r="N6" s="89">
        <v>4</v>
      </c>
      <c r="O6" s="90">
        <v>0</v>
      </c>
      <c r="P6" s="91">
        <f>N6+O6</f>
        <v>4</v>
      </c>
      <c r="Q6" s="80">
        <f>IFERROR(P6/M6,"-")</f>
        <v>0.088888888888889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16000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-144000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48</v>
      </c>
      <c r="L7" s="79">
        <v>25</v>
      </c>
      <c r="M7" s="79">
        <v>21</v>
      </c>
      <c r="N7" s="89">
        <v>5</v>
      </c>
      <c r="O7" s="90">
        <v>0</v>
      </c>
      <c r="P7" s="91">
        <f>N7+O7</f>
        <v>5</v>
      </c>
      <c r="Q7" s="80">
        <f>IFERROR(P7/M7,"-")</f>
        <v>0.23809523809524</v>
      </c>
      <c r="R7" s="79">
        <v>0</v>
      </c>
      <c r="S7" s="79">
        <v>1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0.4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0.4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0.38194444444444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64</v>
      </c>
      <c r="H8" s="88" t="s">
        <v>65</v>
      </c>
      <c r="I8" s="190" t="s">
        <v>72</v>
      </c>
      <c r="J8" s="180">
        <v>144000</v>
      </c>
      <c r="K8" s="79">
        <v>37</v>
      </c>
      <c r="L8" s="79">
        <v>0</v>
      </c>
      <c r="M8" s="79">
        <v>90</v>
      </c>
      <c r="N8" s="89">
        <v>15</v>
      </c>
      <c r="O8" s="90">
        <v>0</v>
      </c>
      <c r="P8" s="91">
        <f>N8+O8</f>
        <v>15</v>
      </c>
      <c r="Q8" s="80">
        <f>IFERROR(P8/M8,"-")</f>
        <v>0.16666666666667</v>
      </c>
      <c r="R8" s="79">
        <v>1</v>
      </c>
      <c r="S8" s="79">
        <v>5</v>
      </c>
      <c r="T8" s="80">
        <f>IFERROR(R8/(P8),"-")</f>
        <v>0.066666666666667</v>
      </c>
      <c r="U8" s="186">
        <f>IFERROR(J8/SUM(N8:O9),"-")</f>
        <v>7200</v>
      </c>
      <c r="V8" s="82">
        <v>2</v>
      </c>
      <c r="W8" s="80">
        <f>IF(P8=0,"-",V8/P8)</f>
        <v>0.13333333333333</v>
      </c>
      <c r="X8" s="185">
        <v>25000</v>
      </c>
      <c r="Y8" s="186">
        <f>IFERROR(X8/P8,"-")</f>
        <v>1666.6666666667</v>
      </c>
      <c r="Z8" s="186">
        <f>IFERROR(X8/V8,"-")</f>
        <v>12500</v>
      </c>
      <c r="AA8" s="180">
        <f>SUM(X8:X9)-SUM(J8:J9)</f>
        <v>-89000</v>
      </c>
      <c r="AB8" s="83">
        <f>SUM(X8:X9)/SUM(J8:J9)</f>
        <v>0.38194444444444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0.066666666666667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0.066666666666667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7</v>
      </c>
      <c r="BO8" s="118">
        <f>IF(P8=0,"",IF(BN8=0,"",(BN8/P8)))</f>
        <v>0.46666666666667</v>
      </c>
      <c r="BP8" s="119">
        <v>1</v>
      </c>
      <c r="BQ8" s="120">
        <f>IFERROR(BP8/BN8,"-")</f>
        <v>0.14285714285714</v>
      </c>
      <c r="BR8" s="121">
        <v>15000</v>
      </c>
      <c r="BS8" s="122">
        <f>IFERROR(BR8/BN8,"-")</f>
        <v>2142.8571428571</v>
      </c>
      <c r="BT8" s="123"/>
      <c r="BU8" s="123"/>
      <c r="BV8" s="123">
        <v>1</v>
      </c>
      <c r="BW8" s="124">
        <v>6</v>
      </c>
      <c r="BX8" s="125">
        <f>IF(P8=0,"",IF(BW8=0,"",(BW8/P8)))</f>
        <v>0.4</v>
      </c>
      <c r="BY8" s="126">
        <v>1</v>
      </c>
      <c r="BZ8" s="127">
        <f>IFERROR(BY8/BW8,"-")</f>
        <v>0.16666666666667</v>
      </c>
      <c r="CA8" s="128">
        <v>10000</v>
      </c>
      <c r="CB8" s="129">
        <f>IFERROR(CA8/BW8,"-")</f>
        <v>1666.6666666667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25000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23</v>
      </c>
      <c r="L9" s="79">
        <v>19</v>
      </c>
      <c r="M9" s="79">
        <v>7</v>
      </c>
      <c r="N9" s="89">
        <v>5</v>
      </c>
      <c r="O9" s="90">
        <v>0</v>
      </c>
      <c r="P9" s="91">
        <f>N9+O9</f>
        <v>5</v>
      </c>
      <c r="Q9" s="80">
        <f>IFERROR(P9/M9,"-")</f>
        <v>0.71428571428571</v>
      </c>
      <c r="R9" s="79">
        <v>2</v>
      </c>
      <c r="S9" s="79">
        <v>0</v>
      </c>
      <c r="T9" s="80">
        <f>IFERROR(R9/(P9),"-")</f>
        <v>0.4</v>
      </c>
      <c r="U9" s="186"/>
      <c r="V9" s="82">
        <v>1</v>
      </c>
      <c r="W9" s="80">
        <f>IF(P9=0,"-",V9/P9)</f>
        <v>0.2</v>
      </c>
      <c r="X9" s="185">
        <v>30000</v>
      </c>
      <c r="Y9" s="186">
        <f>IFERROR(X9/P9,"-")</f>
        <v>6000</v>
      </c>
      <c r="Z9" s="186">
        <f>IFERROR(X9/V9,"-")</f>
        <v>30000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0.2</v>
      </c>
      <c r="BY9" s="126">
        <v>1</v>
      </c>
      <c r="BZ9" s="127">
        <f>IFERROR(BY9/BW9,"-")</f>
        <v>1</v>
      </c>
      <c r="CA9" s="128">
        <v>30000</v>
      </c>
      <c r="CB9" s="129">
        <f>IFERROR(CA9/BW9,"-")</f>
        <v>30000</v>
      </c>
      <c r="CC9" s="130"/>
      <c r="CD9" s="130"/>
      <c r="CE9" s="130">
        <v>1</v>
      </c>
      <c r="CF9" s="131">
        <v>2</v>
      </c>
      <c r="CG9" s="132">
        <f>IF(P9=0,"",IF(CF9=0,"",(CF9/P9)))</f>
        <v>0.4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30000</v>
      </c>
      <c r="CQ9" s="139">
        <v>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0.65555555555556</v>
      </c>
      <c r="B10" s="189" t="s">
        <v>74</v>
      </c>
      <c r="C10" s="189"/>
      <c r="D10" s="189" t="s">
        <v>61</v>
      </c>
      <c r="E10" s="189" t="s">
        <v>62</v>
      </c>
      <c r="F10" s="189" t="s">
        <v>63</v>
      </c>
      <c r="G10" s="88" t="s">
        <v>75</v>
      </c>
      <c r="H10" s="88" t="s">
        <v>65</v>
      </c>
      <c r="I10" s="191" t="s">
        <v>76</v>
      </c>
      <c r="J10" s="180">
        <v>180000</v>
      </c>
      <c r="K10" s="79">
        <v>18</v>
      </c>
      <c r="L10" s="79">
        <v>0</v>
      </c>
      <c r="M10" s="79">
        <v>76</v>
      </c>
      <c r="N10" s="89">
        <v>7</v>
      </c>
      <c r="O10" s="90">
        <v>0</v>
      </c>
      <c r="P10" s="91">
        <f>N10+O10</f>
        <v>7</v>
      </c>
      <c r="Q10" s="80">
        <f>IFERROR(P10/M10,"-")</f>
        <v>0.092105263157895</v>
      </c>
      <c r="R10" s="79">
        <v>1</v>
      </c>
      <c r="S10" s="79">
        <v>5</v>
      </c>
      <c r="T10" s="80">
        <f>IFERROR(R10/(P10),"-")</f>
        <v>0.14285714285714</v>
      </c>
      <c r="U10" s="186">
        <f>IFERROR(J10/SUM(N10:O11),"-")</f>
        <v>15000</v>
      </c>
      <c r="V10" s="82">
        <v>1</v>
      </c>
      <c r="W10" s="80">
        <f>IF(P10=0,"-",V10/P10)</f>
        <v>0.14285714285714</v>
      </c>
      <c r="X10" s="185">
        <v>3000</v>
      </c>
      <c r="Y10" s="186">
        <f>IFERROR(X10/P10,"-")</f>
        <v>428.57142857143</v>
      </c>
      <c r="Z10" s="186">
        <f>IFERROR(X10/V10,"-")</f>
        <v>3000</v>
      </c>
      <c r="AA10" s="180">
        <f>SUM(X10:X11)-SUM(J10:J11)</f>
        <v>-62000</v>
      </c>
      <c r="AB10" s="83">
        <f>SUM(X10:X11)/SUM(J10:J11)</f>
        <v>0.65555555555556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0.57142857142857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0.28571428571429</v>
      </c>
      <c r="BY10" s="126">
        <v>1</v>
      </c>
      <c r="BZ10" s="127">
        <f>IFERROR(BY10/BW10,"-")</f>
        <v>0.5</v>
      </c>
      <c r="CA10" s="128">
        <v>3000</v>
      </c>
      <c r="CB10" s="129">
        <f>IFERROR(CA10/BW10,"-")</f>
        <v>1500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77</v>
      </c>
      <c r="C11" s="189"/>
      <c r="D11" s="189" t="s">
        <v>61</v>
      </c>
      <c r="E11" s="189" t="s">
        <v>62</v>
      </c>
      <c r="F11" s="189" t="s">
        <v>68</v>
      </c>
      <c r="G11" s="88"/>
      <c r="H11" s="88"/>
      <c r="I11" s="88"/>
      <c r="J11" s="180"/>
      <c r="K11" s="79">
        <v>48</v>
      </c>
      <c r="L11" s="79">
        <v>27</v>
      </c>
      <c r="M11" s="79">
        <v>13</v>
      </c>
      <c r="N11" s="89">
        <v>5</v>
      </c>
      <c r="O11" s="90">
        <v>0</v>
      </c>
      <c r="P11" s="91">
        <f>N11+O11</f>
        <v>5</v>
      </c>
      <c r="Q11" s="80">
        <f>IFERROR(P11/M11,"-")</f>
        <v>0.38461538461538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0.2</v>
      </c>
      <c r="X11" s="185">
        <v>115000</v>
      </c>
      <c r="Y11" s="186">
        <f>IFERROR(X11/P11,"-")</f>
        <v>23000</v>
      </c>
      <c r="Z11" s="186">
        <f>IFERROR(X11/V11,"-")</f>
        <v>115000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0.4</v>
      </c>
      <c r="CH11" s="133">
        <v>1</v>
      </c>
      <c r="CI11" s="134">
        <f>IFERROR(CH11/CF11,"-")</f>
        <v>0.5</v>
      </c>
      <c r="CJ11" s="135">
        <v>115000</v>
      </c>
      <c r="CK11" s="136">
        <f>IFERROR(CJ11/CF11,"-")</f>
        <v>57500</v>
      </c>
      <c r="CL11" s="137"/>
      <c r="CM11" s="137"/>
      <c r="CN11" s="137">
        <v>1</v>
      </c>
      <c r="CO11" s="138">
        <v>1</v>
      </c>
      <c r="CP11" s="139">
        <v>115000</v>
      </c>
      <c r="CQ11" s="139">
        <v>115000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0.064102564102564</v>
      </c>
      <c r="B12" s="189" t="s">
        <v>78</v>
      </c>
      <c r="C12" s="189"/>
      <c r="D12" s="189" t="s">
        <v>79</v>
      </c>
      <c r="E12" s="189" t="s">
        <v>80</v>
      </c>
      <c r="F12" s="189" t="s">
        <v>63</v>
      </c>
      <c r="G12" s="88" t="s">
        <v>81</v>
      </c>
      <c r="H12" s="88" t="s">
        <v>65</v>
      </c>
      <c r="I12" s="191" t="s">
        <v>82</v>
      </c>
      <c r="J12" s="180">
        <v>156000</v>
      </c>
      <c r="K12" s="79">
        <v>7</v>
      </c>
      <c r="L12" s="79">
        <v>0</v>
      </c>
      <c r="M12" s="79">
        <v>50</v>
      </c>
      <c r="N12" s="89">
        <v>6</v>
      </c>
      <c r="O12" s="90">
        <v>0</v>
      </c>
      <c r="P12" s="91">
        <f>N12+O12</f>
        <v>6</v>
      </c>
      <c r="Q12" s="80">
        <f>IFERROR(P12/M12,"-")</f>
        <v>0.12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14181.818181818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-146000</v>
      </c>
      <c r="AB12" s="83">
        <f>SUM(X12:X13)/SUM(J12:J13)</f>
        <v>0.064102564102564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0.16666666666667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0.16666666666667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83</v>
      </c>
      <c r="C13" s="189"/>
      <c r="D13" s="189" t="s">
        <v>79</v>
      </c>
      <c r="E13" s="189" t="s">
        <v>80</v>
      </c>
      <c r="F13" s="189" t="s">
        <v>68</v>
      </c>
      <c r="G13" s="88"/>
      <c r="H13" s="88"/>
      <c r="I13" s="88"/>
      <c r="J13" s="180"/>
      <c r="K13" s="79">
        <v>42</v>
      </c>
      <c r="L13" s="79">
        <v>19</v>
      </c>
      <c r="M13" s="79">
        <v>28</v>
      </c>
      <c r="N13" s="89">
        <v>5</v>
      </c>
      <c r="O13" s="90">
        <v>0</v>
      </c>
      <c r="P13" s="91">
        <f>N13+O13</f>
        <v>5</v>
      </c>
      <c r="Q13" s="80">
        <f>IFERROR(P13/M13,"-")</f>
        <v>0.17857142857143</v>
      </c>
      <c r="R13" s="79">
        <v>1</v>
      </c>
      <c r="S13" s="79">
        <v>1</v>
      </c>
      <c r="T13" s="80">
        <f>IFERROR(R13/(P13),"-")</f>
        <v>0.2</v>
      </c>
      <c r="U13" s="186"/>
      <c r="V13" s="82">
        <v>1</v>
      </c>
      <c r="W13" s="80">
        <f>IF(P13=0,"-",V13/P13)</f>
        <v>0.2</v>
      </c>
      <c r="X13" s="185">
        <v>10000</v>
      </c>
      <c r="Y13" s="186">
        <f>IFERROR(X13/P13,"-")</f>
        <v>2000</v>
      </c>
      <c r="Z13" s="186">
        <f>IFERROR(X13/V13,"-")</f>
        <v>10000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0.6</v>
      </c>
      <c r="BY13" s="126">
        <v>1</v>
      </c>
      <c r="BZ13" s="127">
        <f>IFERROR(BY13/BW13,"-")</f>
        <v>0.33333333333333</v>
      </c>
      <c r="CA13" s="128">
        <v>10000</v>
      </c>
      <c r="CB13" s="129">
        <f>IFERROR(CA13/BW13,"-")</f>
        <v>3333.3333333333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10000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</v>
      </c>
      <c r="B14" s="189" t="s">
        <v>84</v>
      </c>
      <c r="C14" s="189"/>
      <c r="D14" s="189" t="s">
        <v>61</v>
      </c>
      <c r="E14" s="189" t="s">
        <v>85</v>
      </c>
      <c r="F14" s="189" t="s">
        <v>63</v>
      </c>
      <c r="G14" s="88" t="s">
        <v>86</v>
      </c>
      <c r="H14" s="88" t="s">
        <v>87</v>
      </c>
      <c r="I14" s="191" t="s">
        <v>76</v>
      </c>
      <c r="J14" s="180">
        <v>144000</v>
      </c>
      <c r="K14" s="79">
        <v>13</v>
      </c>
      <c r="L14" s="79">
        <v>0</v>
      </c>
      <c r="M14" s="79">
        <v>54</v>
      </c>
      <c r="N14" s="89">
        <v>7</v>
      </c>
      <c r="O14" s="90">
        <v>0</v>
      </c>
      <c r="P14" s="91">
        <f>N14+O14</f>
        <v>7</v>
      </c>
      <c r="Q14" s="80">
        <f>IFERROR(P14/M14,"-")</f>
        <v>0.12962962962963</v>
      </c>
      <c r="R14" s="79">
        <v>1</v>
      </c>
      <c r="S14" s="79">
        <v>2</v>
      </c>
      <c r="T14" s="80">
        <f>IFERROR(R14/(P14),"-")</f>
        <v>0.14285714285714</v>
      </c>
      <c r="U14" s="186">
        <f>IFERROR(J14/SUM(N14:O15),"-")</f>
        <v>11076.923076923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-144000</v>
      </c>
      <c r="AB14" s="83">
        <f>SUM(X14:X15)/SUM(J14:J15)</f>
        <v>0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0.28571428571429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4</v>
      </c>
      <c r="BO14" s="118">
        <f>IF(P14=0,"",IF(BN14=0,"",(BN14/P14)))</f>
        <v>0.57142857142857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88</v>
      </c>
      <c r="C15" s="189"/>
      <c r="D15" s="189" t="s">
        <v>61</v>
      </c>
      <c r="E15" s="189" t="s">
        <v>85</v>
      </c>
      <c r="F15" s="189" t="s">
        <v>68</v>
      </c>
      <c r="G15" s="88"/>
      <c r="H15" s="88"/>
      <c r="I15" s="88"/>
      <c r="J15" s="180"/>
      <c r="K15" s="79">
        <v>28</v>
      </c>
      <c r="L15" s="79">
        <v>20</v>
      </c>
      <c r="M15" s="79">
        <v>10</v>
      </c>
      <c r="N15" s="89">
        <v>6</v>
      </c>
      <c r="O15" s="90">
        <v>0</v>
      </c>
      <c r="P15" s="91">
        <f>N15+O15</f>
        <v>6</v>
      </c>
      <c r="Q15" s="80">
        <f>IFERROR(P15/M15,"-")</f>
        <v>0.6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0.16666666666667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0.16666666666667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</v>
      </c>
      <c r="B16" s="189" t="s">
        <v>89</v>
      </c>
      <c r="C16" s="189"/>
      <c r="D16" s="189" t="s">
        <v>70</v>
      </c>
      <c r="E16" s="189" t="s">
        <v>71</v>
      </c>
      <c r="F16" s="189" t="s">
        <v>63</v>
      </c>
      <c r="G16" s="88" t="s">
        <v>90</v>
      </c>
      <c r="H16" s="88" t="s">
        <v>91</v>
      </c>
      <c r="I16" s="190" t="s">
        <v>92</v>
      </c>
      <c r="J16" s="180">
        <v>180000</v>
      </c>
      <c r="K16" s="79">
        <v>25</v>
      </c>
      <c r="L16" s="79">
        <v>0</v>
      </c>
      <c r="M16" s="79">
        <v>67</v>
      </c>
      <c r="N16" s="89">
        <v>9</v>
      </c>
      <c r="O16" s="90">
        <v>0</v>
      </c>
      <c r="P16" s="91">
        <f>N16+O16</f>
        <v>9</v>
      </c>
      <c r="Q16" s="80">
        <f>IFERROR(P16/M16,"-")</f>
        <v>0.13432835820896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10000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-180000</v>
      </c>
      <c r="AB16" s="83">
        <f>SUM(X16:X17)/SUM(J16:J17)</f>
        <v>0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93</v>
      </c>
      <c r="C17" s="189"/>
      <c r="D17" s="189" t="s">
        <v>70</v>
      </c>
      <c r="E17" s="189" t="s">
        <v>71</v>
      </c>
      <c r="F17" s="189" t="s">
        <v>68</v>
      </c>
      <c r="G17" s="88"/>
      <c r="H17" s="88"/>
      <c r="I17" s="88"/>
      <c r="J17" s="180"/>
      <c r="K17" s="79">
        <v>44</v>
      </c>
      <c r="L17" s="79">
        <v>31</v>
      </c>
      <c r="M17" s="79">
        <v>23</v>
      </c>
      <c r="N17" s="89">
        <v>9</v>
      </c>
      <c r="O17" s="90">
        <v>0</v>
      </c>
      <c r="P17" s="91">
        <f>N17+O17</f>
        <v>9</v>
      </c>
      <c r="Q17" s="80">
        <f>IFERROR(P17/M17,"-")</f>
        <v>0.39130434782609</v>
      </c>
      <c r="R17" s="79">
        <v>0</v>
      </c>
      <c r="S17" s="79">
        <v>2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0.11111111111111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0.55555555555556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8.6533333333333</v>
      </c>
      <c r="B18" s="189" t="s">
        <v>94</v>
      </c>
      <c r="C18" s="189"/>
      <c r="D18" s="189" t="s">
        <v>95</v>
      </c>
      <c r="E18" s="189" t="s">
        <v>96</v>
      </c>
      <c r="F18" s="189" t="s">
        <v>63</v>
      </c>
      <c r="G18" s="88" t="s">
        <v>86</v>
      </c>
      <c r="H18" s="88" t="s">
        <v>97</v>
      </c>
      <c r="I18" s="190" t="s">
        <v>92</v>
      </c>
      <c r="J18" s="180">
        <v>150000</v>
      </c>
      <c r="K18" s="79">
        <v>2</v>
      </c>
      <c r="L18" s="79">
        <v>0</v>
      </c>
      <c r="M18" s="79">
        <v>10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>
        <f>IFERROR(J18/SUM(N18:O23),"-")</f>
        <v>7142.8571428571</v>
      </c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>
        <f>SUM(X18:X23)-SUM(J18:J23)</f>
        <v>1148000</v>
      </c>
      <c r="AB18" s="83">
        <f>SUM(X18:X23)/SUM(J18:J23)</f>
        <v>8.6533333333333</v>
      </c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98</v>
      </c>
      <c r="C19" s="189"/>
      <c r="D19" s="189" t="s">
        <v>99</v>
      </c>
      <c r="E19" s="189" t="s">
        <v>100</v>
      </c>
      <c r="F19" s="189" t="s">
        <v>63</v>
      </c>
      <c r="G19" s="88" t="s">
        <v>86</v>
      </c>
      <c r="H19" s="88" t="s">
        <v>97</v>
      </c>
      <c r="I19" s="191" t="s">
        <v>82</v>
      </c>
      <c r="J19" s="180"/>
      <c r="K19" s="79">
        <v>5</v>
      </c>
      <c r="L19" s="79">
        <v>0</v>
      </c>
      <c r="M19" s="79">
        <v>31</v>
      </c>
      <c r="N19" s="89">
        <v>3</v>
      </c>
      <c r="O19" s="90">
        <v>0</v>
      </c>
      <c r="P19" s="91">
        <f>N19+O19</f>
        <v>3</v>
      </c>
      <c r="Q19" s="80">
        <f>IFERROR(P19/M19,"-")</f>
        <v>0.096774193548387</v>
      </c>
      <c r="R19" s="79">
        <v>0</v>
      </c>
      <c r="S19" s="79">
        <v>1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0.33333333333333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102</v>
      </c>
      <c r="E20" s="189" t="s">
        <v>103</v>
      </c>
      <c r="F20" s="189" t="s">
        <v>63</v>
      </c>
      <c r="G20" s="88" t="s">
        <v>86</v>
      </c>
      <c r="H20" s="88" t="s">
        <v>97</v>
      </c>
      <c r="I20" s="190" t="s">
        <v>104</v>
      </c>
      <c r="J20" s="180"/>
      <c r="K20" s="79">
        <v>10</v>
      </c>
      <c r="L20" s="79">
        <v>0</v>
      </c>
      <c r="M20" s="79">
        <v>41</v>
      </c>
      <c r="N20" s="89">
        <v>2</v>
      </c>
      <c r="O20" s="90">
        <v>0</v>
      </c>
      <c r="P20" s="91">
        <f>N20+O20</f>
        <v>2</v>
      </c>
      <c r="Q20" s="80">
        <f>IFERROR(P20/M20,"-")</f>
        <v>0.048780487804878</v>
      </c>
      <c r="R20" s="79">
        <v>0</v>
      </c>
      <c r="S20" s="79">
        <v>1</v>
      </c>
      <c r="T20" s="80">
        <f>IFERROR(R20/(P20),"-")</f>
        <v>0</v>
      </c>
      <c r="U20" s="186"/>
      <c r="V20" s="82">
        <v>1</v>
      </c>
      <c r="W20" s="80">
        <f>IF(P20=0,"-",V20/P20)</f>
        <v>0.5</v>
      </c>
      <c r="X20" s="185">
        <v>3000</v>
      </c>
      <c r="Y20" s="186">
        <f>IFERROR(X20/P20,"-")</f>
        <v>1500</v>
      </c>
      <c r="Z20" s="186">
        <f>IFERROR(X20/V20,"-")</f>
        <v>3000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>
        <v>1</v>
      </c>
      <c r="BQ20" s="120">
        <f>IFERROR(BP20/BN20,"-")</f>
        <v>1</v>
      </c>
      <c r="BR20" s="121">
        <v>3000</v>
      </c>
      <c r="BS20" s="122">
        <f>IFERROR(BR20/BN20,"-")</f>
        <v>3000</v>
      </c>
      <c r="BT20" s="123">
        <v>1</v>
      </c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105</v>
      </c>
      <c r="C21" s="189"/>
      <c r="D21" s="189" t="s">
        <v>106</v>
      </c>
      <c r="E21" s="189" t="s">
        <v>107</v>
      </c>
      <c r="F21" s="189" t="s">
        <v>63</v>
      </c>
      <c r="G21" s="88" t="s">
        <v>86</v>
      </c>
      <c r="H21" s="88" t="s">
        <v>97</v>
      </c>
      <c r="I21" s="191" t="s">
        <v>108</v>
      </c>
      <c r="J21" s="180"/>
      <c r="K21" s="79">
        <v>12</v>
      </c>
      <c r="L21" s="79">
        <v>0</v>
      </c>
      <c r="M21" s="79">
        <v>34</v>
      </c>
      <c r="N21" s="89">
        <v>6</v>
      </c>
      <c r="O21" s="90">
        <v>0</v>
      </c>
      <c r="P21" s="91">
        <f>N21+O21</f>
        <v>6</v>
      </c>
      <c r="Q21" s="80">
        <f>IFERROR(P21/M21,"-")</f>
        <v>0.17647058823529</v>
      </c>
      <c r="R21" s="79">
        <v>1</v>
      </c>
      <c r="S21" s="79">
        <v>1</v>
      </c>
      <c r="T21" s="80">
        <f>IFERROR(R21/(P21),"-")</f>
        <v>0.16666666666667</v>
      </c>
      <c r="U21" s="186"/>
      <c r="V21" s="82">
        <v>1</v>
      </c>
      <c r="W21" s="80">
        <f>IF(P21=0,"-",V21/P21)</f>
        <v>0.16666666666667</v>
      </c>
      <c r="X21" s="185">
        <v>159000</v>
      </c>
      <c r="Y21" s="186">
        <f>IFERROR(X21/P21,"-")</f>
        <v>26500</v>
      </c>
      <c r="Z21" s="186">
        <f>IFERROR(X21/V21,"-")</f>
        <v>159000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0.16666666666667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0.16666666666667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0.5</v>
      </c>
      <c r="BY21" s="126">
        <v>1</v>
      </c>
      <c r="BZ21" s="127">
        <f>IFERROR(BY21/BW21,"-")</f>
        <v>0.33333333333333</v>
      </c>
      <c r="CA21" s="128">
        <v>159000</v>
      </c>
      <c r="CB21" s="129">
        <f>IFERROR(CA21/BW21,"-")</f>
        <v>53000</v>
      </c>
      <c r="CC21" s="130"/>
      <c r="CD21" s="130"/>
      <c r="CE21" s="130">
        <v>1</v>
      </c>
      <c r="CF21" s="131">
        <v>1</v>
      </c>
      <c r="CG21" s="132">
        <f>IF(P21=0,"",IF(CF21=0,"",(CF21/P21)))</f>
        <v>0.16666666666667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159000</v>
      </c>
      <c r="CQ21" s="139">
        <v>159000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109</v>
      </c>
      <c r="C22" s="189"/>
      <c r="D22" s="189" t="s">
        <v>95</v>
      </c>
      <c r="E22" s="189" t="s">
        <v>110</v>
      </c>
      <c r="F22" s="189" t="s">
        <v>63</v>
      </c>
      <c r="G22" s="88" t="s">
        <v>86</v>
      </c>
      <c r="H22" s="88" t="s">
        <v>97</v>
      </c>
      <c r="I22" s="190" t="s">
        <v>111</v>
      </c>
      <c r="J22" s="180"/>
      <c r="K22" s="79">
        <v>5</v>
      </c>
      <c r="L22" s="79">
        <v>0</v>
      </c>
      <c r="M22" s="79">
        <v>20</v>
      </c>
      <c r="N22" s="89">
        <v>1</v>
      </c>
      <c r="O22" s="90">
        <v>0</v>
      </c>
      <c r="P22" s="91">
        <f>N22+O22</f>
        <v>1</v>
      </c>
      <c r="Q22" s="80">
        <f>IFERROR(P22/M22,"-")</f>
        <v>0.05</v>
      </c>
      <c r="R22" s="79">
        <v>0</v>
      </c>
      <c r="S22" s="79">
        <v>1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112</v>
      </c>
      <c r="C23" s="189"/>
      <c r="D23" s="189" t="s">
        <v>113</v>
      </c>
      <c r="E23" s="189" t="s">
        <v>113</v>
      </c>
      <c r="F23" s="189" t="s">
        <v>68</v>
      </c>
      <c r="G23" s="88" t="s">
        <v>114</v>
      </c>
      <c r="H23" s="88"/>
      <c r="I23" s="88"/>
      <c r="J23" s="180"/>
      <c r="K23" s="79">
        <v>68</v>
      </c>
      <c r="L23" s="79">
        <v>47</v>
      </c>
      <c r="M23" s="79">
        <v>46</v>
      </c>
      <c r="N23" s="89">
        <v>9</v>
      </c>
      <c r="O23" s="90">
        <v>0</v>
      </c>
      <c r="P23" s="91">
        <f>N23+O23</f>
        <v>9</v>
      </c>
      <c r="Q23" s="80">
        <f>IFERROR(P23/M23,"-")</f>
        <v>0.19565217391304</v>
      </c>
      <c r="R23" s="79">
        <v>3</v>
      </c>
      <c r="S23" s="79">
        <v>2</v>
      </c>
      <c r="T23" s="80">
        <f>IFERROR(R23/(P23),"-")</f>
        <v>0.33333333333333</v>
      </c>
      <c r="U23" s="186"/>
      <c r="V23" s="82">
        <v>4</v>
      </c>
      <c r="W23" s="80">
        <f>IF(P23=0,"-",V23/P23)</f>
        <v>0.44444444444444</v>
      </c>
      <c r="X23" s="185">
        <v>1136000</v>
      </c>
      <c r="Y23" s="186">
        <f>IFERROR(X23/P23,"-")</f>
        <v>126222.22222222</v>
      </c>
      <c r="Z23" s="186">
        <f>IFERROR(X23/V23,"-")</f>
        <v>284000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0.11111111111111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3</v>
      </c>
      <c r="BO23" s="118">
        <f>IF(P23=0,"",IF(BN23=0,"",(BN23/P23)))</f>
        <v>0.33333333333333</v>
      </c>
      <c r="BP23" s="119">
        <v>2</v>
      </c>
      <c r="BQ23" s="120">
        <f>IFERROR(BP23/BN23,"-")</f>
        <v>0.66666666666667</v>
      </c>
      <c r="BR23" s="121">
        <v>1067000</v>
      </c>
      <c r="BS23" s="122">
        <f>IFERROR(BR23/BN23,"-")</f>
        <v>355666.66666667</v>
      </c>
      <c r="BT23" s="123">
        <v>1</v>
      </c>
      <c r="BU23" s="123"/>
      <c r="BV23" s="123">
        <v>1</v>
      </c>
      <c r="BW23" s="124">
        <v>3</v>
      </c>
      <c r="BX23" s="125">
        <f>IF(P23=0,"",IF(BW23=0,"",(BW23/P23)))</f>
        <v>0.33333333333333</v>
      </c>
      <c r="BY23" s="126">
        <v>1</v>
      </c>
      <c r="BZ23" s="127">
        <f>IFERROR(BY23/BW23,"-")</f>
        <v>0.33333333333333</v>
      </c>
      <c r="CA23" s="128">
        <v>31000</v>
      </c>
      <c r="CB23" s="129">
        <f>IFERROR(CA23/BW23,"-")</f>
        <v>10333.333333333</v>
      </c>
      <c r="CC23" s="130"/>
      <c r="CD23" s="130"/>
      <c r="CE23" s="130">
        <v>1</v>
      </c>
      <c r="CF23" s="131">
        <v>1</v>
      </c>
      <c r="CG23" s="132">
        <f>IF(P23=0,"",IF(CF23=0,"",(CF23/P23)))</f>
        <v>0.11111111111111</v>
      </c>
      <c r="CH23" s="133">
        <v>1</v>
      </c>
      <c r="CI23" s="134">
        <f>IFERROR(CH23/CF23,"-")</f>
        <v>1</v>
      </c>
      <c r="CJ23" s="135">
        <v>43000</v>
      </c>
      <c r="CK23" s="136">
        <f>IFERROR(CJ23/CF23,"-")</f>
        <v>43000</v>
      </c>
      <c r="CL23" s="137"/>
      <c r="CM23" s="137"/>
      <c r="CN23" s="137">
        <v>1</v>
      </c>
      <c r="CO23" s="138">
        <v>4</v>
      </c>
      <c r="CP23" s="139">
        <v>1136000</v>
      </c>
      <c r="CQ23" s="139">
        <v>1062000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18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18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187"/>
      <c r="V25" s="25"/>
      <c r="W25" s="25"/>
      <c r="X25" s="187"/>
      <c r="Y25" s="187"/>
      <c r="Z25" s="187"/>
      <c r="AA25" s="18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1.3488160291439</v>
      </c>
      <c r="B26" s="39"/>
      <c r="C26" s="39"/>
      <c r="D26" s="39"/>
      <c r="E26" s="39"/>
      <c r="F26" s="39"/>
      <c r="G26" s="40" t="s">
        <v>115</v>
      </c>
      <c r="H26" s="40"/>
      <c r="I26" s="40"/>
      <c r="J26" s="183">
        <f>SUM(J6:J25)</f>
        <v>1098000</v>
      </c>
      <c r="K26" s="41">
        <f>SUM(K6:K25)</f>
        <v>442</v>
      </c>
      <c r="L26" s="41">
        <f>SUM(L6:L25)</f>
        <v>188</v>
      </c>
      <c r="M26" s="41">
        <f>SUM(M6:M25)</f>
        <v>666</v>
      </c>
      <c r="N26" s="41">
        <f>SUM(N6:N25)</f>
        <v>104</v>
      </c>
      <c r="O26" s="41">
        <f>SUM(O6:O25)</f>
        <v>0</v>
      </c>
      <c r="P26" s="41">
        <f>SUM(P6:P25)</f>
        <v>104</v>
      </c>
      <c r="Q26" s="42">
        <f>IFERROR(P26/M26,"-")</f>
        <v>0.15615615615616</v>
      </c>
      <c r="R26" s="76">
        <f>SUM(R6:R25)</f>
        <v>10</v>
      </c>
      <c r="S26" s="76">
        <f>SUM(S6:S25)</f>
        <v>25</v>
      </c>
      <c r="T26" s="42">
        <f>IFERROR(R26/P26,"-")</f>
        <v>0.096153846153846</v>
      </c>
      <c r="U26" s="188">
        <f>IFERROR(J26/P26,"-")</f>
        <v>10557.692307692</v>
      </c>
      <c r="V26" s="44">
        <f>SUM(V6:V25)</f>
        <v>12</v>
      </c>
      <c r="W26" s="42">
        <f>IFERROR(V26/P26,"-")</f>
        <v>0.11538461538462</v>
      </c>
      <c r="X26" s="183">
        <f>SUM(X6:X25)</f>
        <v>1481000</v>
      </c>
      <c r="Y26" s="183">
        <f>IFERROR(X26/P26,"-")</f>
        <v>14240.384615385</v>
      </c>
      <c r="Z26" s="183">
        <f>IFERROR(X26/V26,"-")</f>
        <v>123416.66666667</v>
      </c>
      <c r="AA26" s="183">
        <f>X26-J26</f>
        <v>383000</v>
      </c>
      <c r="AB26" s="45">
        <f>X26/J26</f>
        <v>1.3488160291439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23"/>
    <mergeCell ref="J18:J23"/>
    <mergeCell ref="U18:U23"/>
    <mergeCell ref="AA18:AA23"/>
    <mergeCell ref="AB18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