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<sst xmlns="http://schemas.openxmlformats.org/spreadsheetml/2006/main" uniqueCount="118">
  <si>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</si>
  <si>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</si>
  <si>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</si>
  <si>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</si>
  <si>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</si>
  <si>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</si>
  <si>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</si>
  <si>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</si>
  <si>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</si>
  <si>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</si>
  <si>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</si>
  <si>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</si>
  <si>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</si>
  <si>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</si>
  <si>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</si>
  <si>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</si>
  <si>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</si>
  <si>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</si>
  <si>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</si>
  <si>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</si>
  <si>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</si>
  <si>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</si>
  <si>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</si>
  <si>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</si>
  <si>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07月</t>
  </si>
  <si>
    <t>パートナー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</si>
  <si>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</si>
  <si>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</si>
  <si>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</si>
  <si>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</si>
  <si>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</si>
  <si>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</si>
  <si>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</si>
  <si>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</si>
  <si>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</si>
  <si>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</si>
  <si>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</si>
  <si>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</si>
  <si>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</si>
  <si>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</si>
  <si>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</si>
  <si>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</si>
  <si>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</si>
  <si>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</si>
  <si>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</si>
  <si>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</si>
  <si>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</si>
  <si>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</si>
  <si>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</si>
  <si>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</si>
  <si>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</si>
  <si>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</si>
  <si>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</si>
  <si>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</si>
  <si>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</si>
  <si>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</si>
  <si>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</si>
  <si>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</si>
  <si>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</si>
  <si>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</si>
  <si>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pp1762</t>
  </si>
  <si>
    <t>新書籍版</t>
  </si>
  <si>
    <t>70歳までの出会いリクルート</t>
  </si>
  <si>
    <t>lp01</t>
  </si>
  <si>
    <t>スポニチ関東</t>
  </si>
  <si>
    <t>全5段</t>
  </si>
  <si>
    <t>7月16日(木)</t>
  </si>
  <si>
    <t>pp1763</t>
  </si>
  <si>
    <t>空電</t>
  </si>
  <si>
    <t>pp1764</t>
  </si>
  <si>
    <t>雑誌版SPA</t>
  </si>
  <si>
    <t>中高年の出会いの場である○○に危機</t>
  </si>
  <si>
    <t>7月30日(木)</t>
  </si>
  <si>
    <t>pp1765</t>
  </si>
  <si>
    <t>pp1766</t>
  </si>
  <si>
    <t>スポニチ関西</t>
  </si>
  <si>
    <t>7月26日(日)</t>
  </si>
  <si>
    <t>pp1767</t>
  </si>
  <si>
    <t>pp1768</t>
  </si>
  <si>
    <t>作文版</t>
  </si>
  <si>
    <t>女性が好きな私にとって神サイトです</t>
  </si>
  <si>
    <t>ニッカン関西</t>
  </si>
  <si>
    <t>7月11日(土)</t>
  </si>
  <si>
    <t>pp1769</t>
  </si>
  <si>
    <t>pp1770</t>
  </si>
  <si>
    <t>焼肉版</t>
  </si>
  <si>
    <t>女性好きの男性を探しています</t>
  </si>
  <si>
    <t>デイリースポーツ関西</t>
  </si>
  <si>
    <t>4C終面全5段</t>
  </si>
  <si>
    <t>7月18日(土)</t>
  </si>
  <si>
    <t>pp1771</t>
  </si>
  <si>
    <t>pp1772</t>
  </si>
  <si>
    <t>エヴァ版</t>
  </si>
  <si>
    <t>求む50歳以上の女性好き男性</t>
  </si>
  <si>
    <t>サンスポ関東</t>
  </si>
  <si>
    <t>1C終面全5段</t>
  </si>
  <si>
    <t>7月24日(金)</t>
  </si>
  <si>
    <t>pp1773</t>
  </si>
  <si>
    <t>pp1774</t>
  </si>
  <si>
    <t>記事(青）</t>
  </si>
  <si>
    <t>130「発表！今年一番人気の出会い系はこれ」</t>
  </si>
  <si>
    <t>4C記事枠</t>
  </si>
  <si>
    <t>7月05日(日)</t>
  </si>
  <si>
    <t>pp1775</t>
  </si>
  <si>
    <t>記事(赤)</t>
  </si>
  <si>
    <t>129「驚愕の出会い！他に試したい方を募集しています」</t>
  </si>
  <si>
    <t>pp1776</t>
  </si>
  <si>
    <t>記事(黄色)</t>
  </si>
  <si>
    <t>128「とある出会いの興奮体験」</t>
  </si>
  <si>
    <t>7月19日(日)</t>
  </si>
  <si>
    <t>pp1777</t>
  </si>
  <si>
    <t>記事(ノーマル)</t>
  </si>
  <si>
    <t>127「入会時は1人、退会時は2人！本気の出会いをサポートします」</t>
  </si>
  <si>
    <t>7月25日(土)</t>
  </si>
  <si>
    <t>pp1778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</si>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</sst>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17</v>
      </c>
      <c r="D6" s="180">
        <v>1068000</v>
      </c>
      <c r="E6" s="79">
        <v>440</v>
      </c>
      <c r="F6" s="79">
        <v>211</v>
      </c>
      <c r="G6" s="79">
        <v>712</v>
      </c>
      <c r="H6" s="89">
        <v>83</v>
      </c>
      <c r="I6" s="90">
        <v>0</v>
      </c>
      <c r="J6" s="143">
        <f>H6+I6</f>
        <v>83</v>
      </c>
      <c r="K6" s="80">
        <f>IFERROR(J6/G6,"-")</f>
        <v>0.11657303370787</v>
      </c>
      <c r="L6" s="79">
        <v>13</v>
      </c>
      <c r="M6" s="79">
        <v>17</v>
      </c>
      <c r="N6" s="80">
        <f>IFERROR(L6/J6,"-")</f>
        <v>0.1566265060241</v>
      </c>
      <c r="O6" s="81">
        <f>IFERROR(D6/J6,"-")</f>
        <v>12867.469879518</v>
      </c>
      <c r="P6" s="82">
        <v>19</v>
      </c>
      <c r="Q6" s="80">
        <f>IFERROR(P6/J6,"-")</f>
        <v>0.2289156626506</v>
      </c>
      <c r="R6" s="185">
        <v>2602000</v>
      </c>
      <c r="S6" s="186">
        <f>IFERROR(R6/J6,"-")</f>
        <v>31349.397590361</v>
      </c>
      <c r="T6" s="186">
        <f>IFERROR(R6/P6,"-")</f>
        <v>136947.36842105</v>
      </c>
      <c r="U6" s="180">
        <f>IFERROR(R6-D6,"-")</f>
        <v>1534000</v>
      </c>
      <c r="V6" s="83">
        <f>R6/D6</f>
        <v>2.436329588015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1068000</v>
      </c>
      <c r="E9" s="41">
        <f>SUM(E6:E7)</f>
        <v>440</v>
      </c>
      <c r="F9" s="41">
        <f>SUM(F6:F7)</f>
        <v>211</v>
      </c>
      <c r="G9" s="41">
        <f>SUM(G6:G7)</f>
        <v>712</v>
      </c>
      <c r="H9" s="41">
        <f>SUM(H6:H7)</f>
        <v>83</v>
      </c>
      <c r="I9" s="41">
        <f>SUM(I6:I7)</f>
        <v>0</v>
      </c>
      <c r="J9" s="41">
        <f>SUM(J6:J7)</f>
        <v>83</v>
      </c>
      <c r="K9" s="42">
        <f>IFERROR(J9/G9,"-")</f>
        <v>0.11657303370787</v>
      </c>
      <c r="L9" s="76">
        <f>SUM(L6:L7)</f>
        <v>13</v>
      </c>
      <c r="M9" s="76">
        <f>SUM(M6:M7)</f>
        <v>17</v>
      </c>
      <c r="N9" s="42">
        <f>IFERROR(L9/J9,"-")</f>
        <v>0.1566265060241</v>
      </c>
      <c r="O9" s="43">
        <f>IFERROR(D9/J9,"-")</f>
        <v>12867.469879518</v>
      </c>
      <c r="P9" s="44">
        <f>SUM(P6:P7)</f>
        <v>19</v>
      </c>
      <c r="Q9" s="42">
        <f>IFERROR(P9/J9,"-")</f>
        <v>0.2289156626506</v>
      </c>
      <c r="R9" s="183">
        <f>SUM(R6:R7)</f>
        <v>2602000</v>
      </c>
      <c r="S9" s="183">
        <f>IFERROR(R9/J9,"-")</f>
        <v>31349.397590361</v>
      </c>
      <c r="T9" s="183">
        <f>IFERROR(P9/P9,"-")</f>
        <v>1</v>
      </c>
      <c r="U9" s="183">
        <f>SUM(U6:U7)</f>
        <v>1534000</v>
      </c>
      <c r="V9" s="45">
        <f>IFERROR(R9/D9,"-")</f>
        <v>2.436329588015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4.1180555555556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88" t="s">
        <v>66</v>
      </c>
      <c r="J6" s="180">
        <v>144000</v>
      </c>
      <c r="K6" s="79">
        <v>10</v>
      </c>
      <c r="L6" s="79">
        <v>0</v>
      </c>
      <c r="M6" s="79">
        <v>45</v>
      </c>
      <c r="N6" s="89">
        <v>2</v>
      </c>
      <c r="O6" s="90">
        <v>0</v>
      </c>
      <c r="P6" s="91">
        <f>N6+O6</f>
        <v>2</v>
      </c>
      <c r="Q6" s="80">
        <f>IFERROR(P6/M6,"-")</f>
        <v>0.044444444444444</v>
      </c>
      <c r="R6" s="79">
        <v>0</v>
      </c>
      <c r="S6" s="79">
        <v>0</v>
      </c>
      <c r="T6" s="80">
        <f>IFERROR(R6/(P6),"-")</f>
        <v>0</v>
      </c>
      <c r="U6" s="186">
        <f>IFERROR(J6/SUM(N6:O7),"-")</f>
        <v>13090.909090909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449000</v>
      </c>
      <c r="AB6" s="83">
        <f>SUM(X6:X7)/SUM(J6:J7)</f>
        <v>4.1180555555556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68</v>
      </c>
      <c r="G7" s="88"/>
      <c r="H7" s="88"/>
      <c r="I7" s="88"/>
      <c r="J7" s="180"/>
      <c r="K7" s="79">
        <v>50</v>
      </c>
      <c r="L7" s="79">
        <v>40</v>
      </c>
      <c r="M7" s="79">
        <v>35</v>
      </c>
      <c r="N7" s="89">
        <v>9</v>
      </c>
      <c r="O7" s="90">
        <v>0</v>
      </c>
      <c r="P7" s="91">
        <f>N7+O7</f>
        <v>9</v>
      </c>
      <c r="Q7" s="80">
        <f>IFERROR(P7/M7,"-")</f>
        <v>0.25714285714286</v>
      </c>
      <c r="R7" s="79">
        <v>3</v>
      </c>
      <c r="S7" s="79">
        <v>1</v>
      </c>
      <c r="T7" s="80">
        <f>IFERROR(R7/(P7),"-")</f>
        <v>0.33333333333333</v>
      </c>
      <c r="U7" s="186"/>
      <c r="V7" s="82">
        <v>4</v>
      </c>
      <c r="W7" s="80">
        <f>IF(P7=0,"-",V7/P7)</f>
        <v>0.44444444444444</v>
      </c>
      <c r="X7" s="185">
        <v>593000</v>
      </c>
      <c r="Y7" s="186">
        <f>IFERROR(X7/P7,"-")</f>
        <v>65888.888888889</v>
      </c>
      <c r="Z7" s="186">
        <f>IFERROR(X7/V7,"-")</f>
        <v>148250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0.11111111111111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6</v>
      </c>
      <c r="BX7" s="125">
        <f>IF(P7=0,"",IF(BW7=0,"",(BW7/P7)))</f>
        <v>0.66666666666667</v>
      </c>
      <c r="BY7" s="126">
        <v>3</v>
      </c>
      <c r="BZ7" s="127">
        <f>IFERROR(BY7/BW7,"-")</f>
        <v>0.5</v>
      </c>
      <c r="CA7" s="128">
        <v>583500</v>
      </c>
      <c r="CB7" s="129">
        <f>IFERROR(CA7/BW7,"-")</f>
        <v>97250</v>
      </c>
      <c r="CC7" s="130">
        <v>1</v>
      </c>
      <c r="CD7" s="130"/>
      <c r="CE7" s="130">
        <v>2</v>
      </c>
      <c r="CF7" s="131">
        <v>2</v>
      </c>
      <c r="CG7" s="132">
        <f>IF(P7=0,"",IF(CF7=0,"",(CF7/P7)))</f>
        <v>0.22222222222222</v>
      </c>
      <c r="CH7" s="133">
        <v>1</v>
      </c>
      <c r="CI7" s="134">
        <f>IFERROR(CH7/CF7,"-")</f>
        <v>0.5</v>
      </c>
      <c r="CJ7" s="135">
        <v>11000</v>
      </c>
      <c r="CK7" s="136">
        <f>IFERROR(CJ7/CF7,"-")</f>
        <v>5500</v>
      </c>
      <c r="CL7" s="137"/>
      <c r="CM7" s="137"/>
      <c r="CN7" s="137">
        <v>1</v>
      </c>
      <c r="CO7" s="138">
        <v>4</v>
      </c>
      <c r="CP7" s="139">
        <v>593000</v>
      </c>
      <c r="CQ7" s="139">
        <v>415500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</v>
      </c>
      <c r="B8" s="189" t="s">
        <v>69</v>
      </c>
      <c r="C8" s="189"/>
      <c r="D8" s="189" t="s">
        <v>70</v>
      </c>
      <c r="E8" s="189" t="s">
        <v>71</v>
      </c>
      <c r="F8" s="189" t="s">
        <v>63</v>
      </c>
      <c r="G8" s="88" t="s">
        <v>64</v>
      </c>
      <c r="H8" s="88" t="s">
        <v>65</v>
      </c>
      <c r="I8" s="88" t="s">
        <v>72</v>
      </c>
      <c r="J8" s="180">
        <v>144000</v>
      </c>
      <c r="K8" s="79">
        <v>11</v>
      </c>
      <c r="L8" s="79">
        <v>0</v>
      </c>
      <c r="M8" s="79">
        <v>50</v>
      </c>
      <c r="N8" s="89">
        <v>2</v>
      </c>
      <c r="O8" s="90">
        <v>0</v>
      </c>
      <c r="P8" s="91">
        <f>N8+O8</f>
        <v>2</v>
      </c>
      <c r="Q8" s="80">
        <f>IFERROR(P8/M8,"-")</f>
        <v>0.04</v>
      </c>
      <c r="R8" s="79">
        <v>0</v>
      </c>
      <c r="S8" s="79">
        <v>0</v>
      </c>
      <c r="T8" s="80">
        <f>IFERROR(R8/(P8),"-")</f>
        <v>0</v>
      </c>
      <c r="U8" s="186">
        <f>IFERROR(J8/SUM(N8:O9),"-")</f>
        <v>20571.428571429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-144000</v>
      </c>
      <c r="AB8" s="83">
        <f>SUM(X8:X9)/SUM(J8:J9)</f>
        <v>0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73</v>
      </c>
      <c r="C9" s="189"/>
      <c r="D9" s="189" t="s">
        <v>70</v>
      </c>
      <c r="E9" s="189" t="s">
        <v>71</v>
      </c>
      <c r="F9" s="189" t="s">
        <v>68</v>
      </c>
      <c r="G9" s="88"/>
      <c r="H9" s="88"/>
      <c r="I9" s="88"/>
      <c r="J9" s="180"/>
      <c r="K9" s="79">
        <v>32</v>
      </c>
      <c r="L9" s="79">
        <v>22</v>
      </c>
      <c r="M9" s="79">
        <v>11</v>
      </c>
      <c r="N9" s="89">
        <v>5</v>
      </c>
      <c r="O9" s="90">
        <v>0</v>
      </c>
      <c r="P9" s="91">
        <f>N9+O9</f>
        <v>5</v>
      </c>
      <c r="Q9" s="80">
        <f>IFERROR(P9/M9,"-")</f>
        <v>0.45454545454545</v>
      </c>
      <c r="R9" s="79">
        <v>0</v>
      </c>
      <c r="S9" s="79">
        <v>0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0.2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4</v>
      </c>
      <c r="BO9" s="118">
        <f>IF(P9=0,"",IF(BN9=0,"",(BN9/P9)))</f>
        <v>0.8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5.4722222222222</v>
      </c>
      <c r="B10" s="189" t="s">
        <v>74</v>
      </c>
      <c r="C10" s="189"/>
      <c r="D10" s="189" t="s">
        <v>70</v>
      </c>
      <c r="E10" s="189" t="s">
        <v>71</v>
      </c>
      <c r="F10" s="189" t="s">
        <v>63</v>
      </c>
      <c r="G10" s="88" t="s">
        <v>75</v>
      </c>
      <c r="H10" s="88" t="s">
        <v>65</v>
      </c>
      <c r="I10" s="190" t="s">
        <v>76</v>
      </c>
      <c r="J10" s="180">
        <v>180000</v>
      </c>
      <c r="K10" s="79">
        <v>21</v>
      </c>
      <c r="L10" s="79">
        <v>0</v>
      </c>
      <c r="M10" s="79">
        <v>65</v>
      </c>
      <c r="N10" s="89">
        <v>9</v>
      </c>
      <c r="O10" s="90">
        <v>0</v>
      </c>
      <c r="P10" s="91">
        <f>N10+O10</f>
        <v>9</v>
      </c>
      <c r="Q10" s="80">
        <f>IFERROR(P10/M10,"-")</f>
        <v>0.13846153846154</v>
      </c>
      <c r="R10" s="79">
        <v>1</v>
      </c>
      <c r="S10" s="79">
        <v>4</v>
      </c>
      <c r="T10" s="80">
        <f>IFERROR(R10/(P10),"-")</f>
        <v>0.11111111111111</v>
      </c>
      <c r="U10" s="186">
        <f>IFERROR(J10/SUM(N10:O11),"-")</f>
        <v>13846.153846154</v>
      </c>
      <c r="V10" s="82">
        <v>3</v>
      </c>
      <c r="W10" s="80">
        <f>IF(P10=0,"-",V10/P10)</f>
        <v>0.33333333333333</v>
      </c>
      <c r="X10" s="185">
        <v>975000</v>
      </c>
      <c r="Y10" s="186">
        <f>IFERROR(X10/P10,"-")</f>
        <v>108333.33333333</v>
      </c>
      <c r="Z10" s="186">
        <f>IFERROR(X10/V10,"-")</f>
        <v>325000</v>
      </c>
      <c r="AA10" s="180">
        <f>SUM(X10:X11)-SUM(J10:J11)</f>
        <v>805000</v>
      </c>
      <c r="AB10" s="83">
        <f>SUM(X10:X11)/SUM(J10:J11)</f>
        <v>5.4722222222222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0.11111111111111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5</v>
      </c>
      <c r="BO10" s="118">
        <f>IF(P10=0,"",IF(BN10=0,"",(BN10/P10)))</f>
        <v>0.55555555555556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3</v>
      </c>
      <c r="BX10" s="125">
        <f>IF(P10=0,"",IF(BW10=0,"",(BW10/P10)))</f>
        <v>0.33333333333333</v>
      </c>
      <c r="BY10" s="126">
        <v>3</v>
      </c>
      <c r="BZ10" s="127">
        <f>IFERROR(BY10/BW10,"-")</f>
        <v>1</v>
      </c>
      <c r="CA10" s="128">
        <v>975000</v>
      </c>
      <c r="CB10" s="129">
        <f>IFERROR(CA10/BW10,"-")</f>
        <v>325000</v>
      </c>
      <c r="CC10" s="130"/>
      <c r="CD10" s="130"/>
      <c r="CE10" s="130">
        <v>3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3</v>
      </c>
      <c r="CP10" s="139">
        <v>975000</v>
      </c>
      <c r="CQ10" s="139">
        <v>910000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189" t="s">
        <v>77</v>
      </c>
      <c r="C11" s="189"/>
      <c r="D11" s="189" t="s">
        <v>70</v>
      </c>
      <c r="E11" s="189" t="s">
        <v>71</v>
      </c>
      <c r="F11" s="189" t="s">
        <v>68</v>
      </c>
      <c r="G11" s="88"/>
      <c r="H11" s="88"/>
      <c r="I11" s="88"/>
      <c r="J11" s="180"/>
      <c r="K11" s="79">
        <v>66</v>
      </c>
      <c r="L11" s="79">
        <v>22</v>
      </c>
      <c r="M11" s="79">
        <v>25</v>
      </c>
      <c r="N11" s="89">
        <v>4</v>
      </c>
      <c r="O11" s="90">
        <v>0</v>
      </c>
      <c r="P11" s="91">
        <f>N11+O11</f>
        <v>4</v>
      </c>
      <c r="Q11" s="80">
        <f>IFERROR(P11/M11,"-")</f>
        <v>0.16</v>
      </c>
      <c r="R11" s="79">
        <v>0</v>
      </c>
      <c r="S11" s="79">
        <v>1</v>
      </c>
      <c r="T11" s="80">
        <f>IFERROR(R11/(P11),"-")</f>
        <v>0</v>
      </c>
      <c r="U11" s="186"/>
      <c r="V11" s="82">
        <v>1</v>
      </c>
      <c r="W11" s="80">
        <f>IF(P11=0,"-",V11/P11)</f>
        <v>0.25</v>
      </c>
      <c r="X11" s="185">
        <v>10000</v>
      </c>
      <c r="Y11" s="186">
        <f>IFERROR(X11/P11,"-")</f>
        <v>2500</v>
      </c>
      <c r="Z11" s="186">
        <f>IFERROR(X11/V11,"-")</f>
        <v>10000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0.25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0.25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>
        <v>2</v>
      </c>
      <c r="CG11" s="132">
        <f>IF(P11=0,"",IF(CF11=0,"",(CF11/P11)))</f>
        <v>0.5</v>
      </c>
      <c r="CH11" s="133">
        <v>1</v>
      </c>
      <c r="CI11" s="134">
        <f>IFERROR(CH11/CF11,"-")</f>
        <v>0.5</v>
      </c>
      <c r="CJ11" s="135">
        <v>10000</v>
      </c>
      <c r="CK11" s="136">
        <f>IFERROR(CJ11/CF11,"-")</f>
        <v>5000</v>
      </c>
      <c r="CL11" s="137">
        <v>1</v>
      </c>
      <c r="CM11" s="137"/>
      <c r="CN11" s="137"/>
      <c r="CO11" s="138">
        <v>1</v>
      </c>
      <c r="CP11" s="139">
        <v>10000</v>
      </c>
      <c r="CQ11" s="139">
        <v>10000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1.5641025641026</v>
      </c>
      <c r="B12" s="189" t="s">
        <v>78</v>
      </c>
      <c r="C12" s="189"/>
      <c r="D12" s="189" t="s">
        <v>79</v>
      </c>
      <c r="E12" s="189" t="s">
        <v>80</v>
      </c>
      <c r="F12" s="189" t="s">
        <v>63</v>
      </c>
      <c r="G12" s="88" t="s">
        <v>81</v>
      </c>
      <c r="H12" s="88" t="s">
        <v>65</v>
      </c>
      <c r="I12" s="191" t="s">
        <v>82</v>
      </c>
      <c r="J12" s="180">
        <v>156000</v>
      </c>
      <c r="K12" s="79">
        <v>14</v>
      </c>
      <c r="L12" s="79">
        <v>0</v>
      </c>
      <c r="M12" s="79">
        <v>60</v>
      </c>
      <c r="N12" s="89">
        <v>5</v>
      </c>
      <c r="O12" s="90">
        <v>0</v>
      </c>
      <c r="P12" s="91">
        <f>N12+O12</f>
        <v>5</v>
      </c>
      <c r="Q12" s="80">
        <f>IFERROR(P12/M12,"-")</f>
        <v>0.083333333333333</v>
      </c>
      <c r="R12" s="79">
        <v>1</v>
      </c>
      <c r="S12" s="79">
        <v>2</v>
      </c>
      <c r="T12" s="80">
        <f>IFERROR(R12/(P12),"-")</f>
        <v>0.2</v>
      </c>
      <c r="U12" s="186">
        <f>IFERROR(J12/SUM(N12:O13),"-")</f>
        <v>14181.818181818</v>
      </c>
      <c r="V12" s="82">
        <v>1</v>
      </c>
      <c r="W12" s="80">
        <f>IF(P12=0,"-",V12/P12)</f>
        <v>0.2</v>
      </c>
      <c r="X12" s="185">
        <v>130000</v>
      </c>
      <c r="Y12" s="186">
        <f>IFERROR(X12/P12,"-")</f>
        <v>26000</v>
      </c>
      <c r="Z12" s="186">
        <f>IFERROR(X12/V12,"-")</f>
        <v>130000</v>
      </c>
      <c r="AA12" s="180">
        <f>SUM(X12:X13)-SUM(J12:J13)</f>
        <v>88000</v>
      </c>
      <c r="AB12" s="83">
        <f>SUM(X12:X13)/SUM(J12:J13)</f>
        <v>1.5641025641026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0.2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2</v>
      </c>
      <c r="BF12" s="111">
        <f>IF(P12=0,"",IF(BE12=0,"",(BE12/P12)))</f>
        <v>0.4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0.2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1</v>
      </c>
      <c r="CG12" s="132">
        <f>IF(P12=0,"",IF(CF12=0,"",(CF12/P12)))</f>
        <v>0.2</v>
      </c>
      <c r="CH12" s="133">
        <v>1</v>
      </c>
      <c r="CI12" s="134">
        <f>IFERROR(CH12/CF12,"-")</f>
        <v>1</v>
      </c>
      <c r="CJ12" s="135">
        <v>130000</v>
      </c>
      <c r="CK12" s="136">
        <f>IFERROR(CJ12/CF12,"-")</f>
        <v>130000</v>
      </c>
      <c r="CL12" s="137"/>
      <c r="CM12" s="137"/>
      <c r="CN12" s="137">
        <v>1</v>
      </c>
      <c r="CO12" s="138">
        <v>1</v>
      </c>
      <c r="CP12" s="139">
        <v>130000</v>
      </c>
      <c r="CQ12" s="139">
        <v>130000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189" t="s">
        <v>83</v>
      </c>
      <c r="C13" s="189"/>
      <c r="D13" s="189" t="s">
        <v>79</v>
      </c>
      <c r="E13" s="189" t="s">
        <v>80</v>
      </c>
      <c r="F13" s="189" t="s">
        <v>68</v>
      </c>
      <c r="G13" s="88"/>
      <c r="H13" s="88"/>
      <c r="I13" s="88"/>
      <c r="J13" s="180"/>
      <c r="K13" s="79">
        <v>22</v>
      </c>
      <c r="L13" s="79">
        <v>18</v>
      </c>
      <c r="M13" s="79">
        <v>14</v>
      </c>
      <c r="N13" s="89">
        <v>6</v>
      </c>
      <c r="O13" s="90">
        <v>0</v>
      </c>
      <c r="P13" s="91">
        <f>N13+O13</f>
        <v>6</v>
      </c>
      <c r="Q13" s="80">
        <f>IFERROR(P13/M13,"-")</f>
        <v>0.42857142857143</v>
      </c>
      <c r="R13" s="79">
        <v>2</v>
      </c>
      <c r="S13" s="79">
        <v>0</v>
      </c>
      <c r="T13" s="80">
        <f>IFERROR(R13/(P13),"-")</f>
        <v>0.33333333333333</v>
      </c>
      <c r="U13" s="186"/>
      <c r="V13" s="82">
        <v>2</v>
      </c>
      <c r="W13" s="80">
        <f>IF(P13=0,"-",V13/P13)</f>
        <v>0.33333333333333</v>
      </c>
      <c r="X13" s="185">
        <v>114000</v>
      </c>
      <c r="Y13" s="186">
        <f>IFERROR(X13/P13,"-")</f>
        <v>19000</v>
      </c>
      <c r="Z13" s="186">
        <f>IFERROR(X13/V13,"-")</f>
        <v>57000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0.16666666666667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1</v>
      </c>
      <c r="BF13" s="111">
        <f>IF(P13=0,"",IF(BE13=0,"",(BE13/P13)))</f>
        <v>0.16666666666667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</v>
      </c>
      <c r="BO13" s="118">
        <f>IF(P13=0,"",IF(BN13=0,"",(BN13/P13)))</f>
        <v>0.16666666666667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0.33333333333333</v>
      </c>
      <c r="BY13" s="126">
        <v>1</v>
      </c>
      <c r="BZ13" s="127">
        <f>IFERROR(BY13/BW13,"-")</f>
        <v>0.5</v>
      </c>
      <c r="CA13" s="128">
        <v>91000</v>
      </c>
      <c r="CB13" s="129">
        <f>IFERROR(CA13/BW13,"-")</f>
        <v>45500</v>
      </c>
      <c r="CC13" s="130"/>
      <c r="CD13" s="130"/>
      <c r="CE13" s="130">
        <v>1</v>
      </c>
      <c r="CF13" s="131">
        <v>1</v>
      </c>
      <c r="CG13" s="132">
        <f>IF(P13=0,"",IF(CF13=0,"",(CF13/P13)))</f>
        <v>0.16666666666667</v>
      </c>
      <c r="CH13" s="133">
        <v>1</v>
      </c>
      <c r="CI13" s="134">
        <f>IFERROR(CH13/CF13,"-")</f>
        <v>1</v>
      </c>
      <c r="CJ13" s="135">
        <v>23000</v>
      </c>
      <c r="CK13" s="136">
        <f>IFERROR(CJ13/CF13,"-")</f>
        <v>23000</v>
      </c>
      <c r="CL13" s="137"/>
      <c r="CM13" s="137"/>
      <c r="CN13" s="137">
        <v>1</v>
      </c>
      <c r="CO13" s="138">
        <v>2</v>
      </c>
      <c r="CP13" s="139">
        <v>114000</v>
      </c>
      <c r="CQ13" s="139">
        <v>91000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2.1319444444444</v>
      </c>
      <c r="B14" s="189" t="s">
        <v>84</v>
      </c>
      <c r="C14" s="189"/>
      <c r="D14" s="189" t="s">
        <v>85</v>
      </c>
      <c r="E14" s="189" t="s">
        <v>86</v>
      </c>
      <c r="F14" s="189" t="s">
        <v>63</v>
      </c>
      <c r="G14" s="88" t="s">
        <v>87</v>
      </c>
      <c r="H14" s="88" t="s">
        <v>88</v>
      </c>
      <c r="I14" s="191" t="s">
        <v>89</v>
      </c>
      <c r="J14" s="180">
        <v>144000</v>
      </c>
      <c r="K14" s="79">
        <v>22</v>
      </c>
      <c r="L14" s="79">
        <v>0</v>
      </c>
      <c r="M14" s="79">
        <v>74</v>
      </c>
      <c r="N14" s="89">
        <v>5</v>
      </c>
      <c r="O14" s="90">
        <v>0</v>
      </c>
      <c r="P14" s="91">
        <f>N14+O14</f>
        <v>5</v>
      </c>
      <c r="Q14" s="80">
        <f>IFERROR(P14/M14,"-")</f>
        <v>0.067567567567568</v>
      </c>
      <c r="R14" s="79">
        <v>1</v>
      </c>
      <c r="S14" s="79">
        <v>0</v>
      </c>
      <c r="T14" s="80">
        <f>IFERROR(R14/(P14),"-")</f>
        <v>0.2</v>
      </c>
      <c r="U14" s="186">
        <f>IFERROR(J14/SUM(N14:O15),"-")</f>
        <v>12000</v>
      </c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>
        <f>SUM(X14:X15)-SUM(J14:J15)</f>
        <v>163000</v>
      </c>
      <c r="AB14" s="83">
        <f>SUM(X14:X15)/SUM(J14:J15)</f>
        <v>2.1319444444444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0.2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0.6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0.2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90</v>
      </c>
      <c r="C15" s="189"/>
      <c r="D15" s="189" t="s">
        <v>85</v>
      </c>
      <c r="E15" s="189" t="s">
        <v>86</v>
      </c>
      <c r="F15" s="189" t="s">
        <v>68</v>
      </c>
      <c r="G15" s="88"/>
      <c r="H15" s="88"/>
      <c r="I15" s="88"/>
      <c r="J15" s="180"/>
      <c r="K15" s="79">
        <v>38</v>
      </c>
      <c r="L15" s="79">
        <v>28</v>
      </c>
      <c r="M15" s="79">
        <v>24</v>
      </c>
      <c r="N15" s="89">
        <v>7</v>
      </c>
      <c r="O15" s="90">
        <v>0</v>
      </c>
      <c r="P15" s="91">
        <f>N15+O15</f>
        <v>7</v>
      </c>
      <c r="Q15" s="80">
        <f>IFERROR(P15/M15,"-")</f>
        <v>0.29166666666667</v>
      </c>
      <c r="R15" s="79">
        <v>0</v>
      </c>
      <c r="S15" s="79">
        <v>2</v>
      </c>
      <c r="T15" s="80">
        <f>IFERROR(R15/(P15),"-")</f>
        <v>0</v>
      </c>
      <c r="U15" s="186"/>
      <c r="V15" s="82">
        <v>1</v>
      </c>
      <c r="W15" s="80">
        <f>IF(P15=0,"-",V15/P15)</f>
        <v>0.14285714285714</v>
      </c>
      <c r="X15" s="185">
        <v>307000</v>
      </c>
      <c r="Y15" s="186">
        <f>IFERROR(X15/P15,"-")</f>
        <v>43857.142857143</v>
      </c>
      <c r="Z15" s="186">
        <f>IFERROR(X15/V15,"-")</f>
        <v>307000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2</v>
      </c>
      <c r="BF15" s="111">
        <f>IF(P15=0,"",IF(BE15=0,"",(BE15/P15)))</f>
        <v>0.28571428571429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2</v>
      </c>
      <c r="BO15" s="118">
        <f>IF(P15=0,"",IF(BN15=0,"",(BN15/P15)))</f>
        <v>0.28571428571429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0.14285714285714</v>
      </c>
      <c r="BY15" s="126">
        <v>1</v>
      </c>
      <c r="BZ15" s="127">
        <f>IFERROR(BY15/BW15,"-")</f>
        <v>1</v>
      </c>
      <c r="CA15" s="128">
        <v>307000</v>
      </c>
      <c r="CB15" s="129">
        <f>IFERROR(CA15/BW15,"-")</f>
        <v>307000</v>
      </c>
      <c r="CC15" s="130"/>
      <c r="CD15" s="130"/>
      <c r="CE15" s="130">
        <v>1</v>
      </c>
      <c r="CF15" s="131">
        <v>2</v>
      </c>
      <c r="CG15" s="132">
        <f>IF(P15=0,"",IF(CF15=0,"",(CF15/P15)))</f>
        <v>0.28571428571429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1</v>
      </c>
      <c r="CP15" s="139">
        <v>307000</v>
      </c>
      <c r="CQ15" s="139">
        <v>307000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>
        <f>AB16</f>
        <v>2.15</v>
      </c>
      <c r="B16" s="189" t="s">
        <v>91</v>
      </c>
      <c r="C16" s="189"/>
      <c r="D16" s="189" t="s">
        <v>92</v>
      </c>
      <c r="E16" s="189" t="s">
        <v>93</v>
      </c>
      <c r="F16" s="189" t="s">
        <v>63</v>
      </c>
      <c r="G16" s="88" t="s">
        <v>94</v>
      </c>
      <c r="H16" s="88" t="s">
        <v>95</v>
      </c>
      <c r="I16" s="88" t="s">
        <v>96</v>
      </c>
      <c r="J16" s="180">
        <v>180000</v>
      </c>
      <c r="K16" s="79">
        <v>20</v>
      </c>
      <c r="L16" s="79">
        <v>0</v>
      </c>
      <c r="M16" s="79">
        <v>113</v>
      </c>
      <c r="N16" s="89">
        <v>4</v>
      </c>
      <c r="O16" s="90">
        <v>0</v>
      </c>
      <c r="P16" s="91">
        <f>N16+O16</f>
        <v>4</v>
      </c>
      <c r="Q16" s="80">
        <f>IFERROR(P16/M16,"-")</f>
        <v>0.035398230088496</v>
      </c>
      <c r="R16" s="79">
        <v>2</v>
      </c>
      <c r="S16" s="79">
        <v>0</v>
      </c>
      <c r="T16" s="80">
        <f>IFERROR(R16/(P16),"-")</f>
        <v>0.5</v>
      </c>
      <c r="U16" s="186">
        <f>IFERROR(J16/SUM(N16:O17),"-")</f>
        <v>13846.153846154</v>
      </c>
      <c r="V16" s="82">
        <v>2</v>
      </c>
      <c r="W16" s="80">
        <f>IF(P16=0,"-",V16/P16)</f>
        <v>0.5</v>
      </c>
      <c r="X16" s="185">
        <v>68000</v>
      </c>
      <c r="Y16" s="186">
        <f>IFERROR(X16/P16,"-")</f>
        <v>17000</v>
      </c>
      <c r="Z16" s="186">
        <f>IFERROR(X16/V16,"-")</f>
        <v>34000</v>
      </c>
      <c r="AA16" s="180">
        <f>SUM(X16:X17)-SUM(J16:J17)</f>
        <v>207000</v>
      </c>
      <c r="AB16" s="83">
        <f>SUM(X16:X17)/SUM(J16:J17)</f>
        <v>2.15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0.25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2</v>
      </c>
      <c r="BX16" s="125">
        <f>IF(P16=0,"",IF(BW16=0,"",(BW16/P16)))</f>
        <v>0.5</v>
      </c>
      <c r="BY16" s="126">
        <v>1</v>
      </c>
      <c r="BZ16" s="127">
        <f>IFERROR(BY16/BW16,"-")</f>
        <v>0.5</v>
      </c>
      <c r="CA16" s="128">
        <v>59000</v>
      </c>
      <c r="CB16" s="129">
        <f>IFERROR(CA16/BW16,"-")</f>
        <v>29500</v>
      </c>
      <c r="CC16" s="130"/>
      <c r="CD16" s="130"/>
      <c r="CE16" s="130">
        <v>1</v>
      </c>
      <c r="CF16" s="131">
        <v>1</v>
      </c>
      <c r="CG16" s="132">
        <f>IF(P16=0,"",IF(CF16=0,"",(CF16/P16)))</f>
        <v>0.25</v>
      </c>
      <c r="CH16" s="133">
        <v>1</v>
      </c>
      <c r="CI16" s="134">
        <f>IFERROR(CH16/CF16,"-")</f>
        <v>1</v>
      </c>
      <c r="CJ16" s="135">
        <v>9000</v>
      </c>
      <c r="CK16" s="136">
        <f>IFERROR(CJ16/CF16,"-")</f>
        <v>9000</v>
      </c>
      <c r="CL16" s="137"/>
      <c r="CM16" s="137"/>
      <c r="CN16" s="137">
        <v>1</v>
      </c>
      <c r="CO16" s="138">
        <v>2</v>
      </c>
      <c r="CP16" s="139">
        <v>68000</v>
      </c>
      <c r="CQ16" s="139">
        <v>59000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97</v>
      </c>
      <c r="C17" s="189"/>
      <c r="D17" s="189" t="s">
        <v>92</v>
      </c>
      <c r="E17" s="189" t="s">
        <v>93</v>
      </c>
      <c r="F17" s="189" t="s">
        <v>68</v>
      </c>
      <c r="G17" s="88"/>
      <c r="H17" s="88"/>
      <c r="I17" s="88"/>
      <c r="J17" s="180"/>
      <c r="K17" s="79">
        <v>50</v>
      </c>
      <c r="L17" s="79">
        <v>37</v>
      </c>
      <c r="M17" s="79">
        <v>38</v>
      </c>
      <c r="N17" s="89">
        <v>9</v>
      </c>
      <c r="O17" s="90">
        <v>0</v>
      </c>
      <c r="P17" s="91">
        <f>N17+O17</f>
        <v>9</v>
      </c>
      <c r="Q17" s="80">
        <f>IFERROR(P17/M17,"-")</f>
        <v>0.23684210526316</v>
      </c>
      <c r="R17" s="79">
        <v>1</v>
      </c>
      <c r="S17" s="79">
        <v>4</v>
      </c>
      <c r="T17" s="80">
        <f>IFERROR(R17/(P17),"-")</f>
        <v>0.11111111111111</v>
      </c>
      <c r="U17" s="186"/>
      <c r="V17" s="82">
        <v>1</v>
      </c>
      <c r="W17" s="80">
        <f>IF(P17=0,"-",V17/P17)</f>
        <v>0.11111111111111</v>
      </c>
      <c r="X17" s="185">
        <v>319000</v>
      </c>
      <c r="Y17" s="186">
        <f>IFERROR(X17/P17,"-")</f>
        <v>35444.444444444</v>
      </c>
      <c r="Z17" s="186">
        <f>IFERROR(X17/V17,"-")</f>
        <v>319000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1</v>
      </c>
      <c r="AW17" s="105">
        <f>IF(P17=0,"",IF(AV17=0,"",(AV17/P17)))</f>
        <v>0.11111111111111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4</v>
      </c>
      <c r="BO17" s="118">
        <f>IF(P17=0,"",IF(BN17=0,"",(BN17/P17)))</f>
        <v>0.44444444444444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4</v>
      </c>
      <c r="BX17" s="125">
        <f>IF(P17=0,"",IF(BW17=0,"",(BW17/P17)))</f>
        <v>0.44444444444444</v>
      </c>
      <c r="BY17" s="126">
        <v>1</v>
      </c>
      <c r="BZ17" s="127">
        <f>IFERROR(BY17/BW17,"-")</f>
        <v>0.25</v>
      </c>
      <c r="CA17" s="128">
        <v>319000</v>
      </c>
      <c r="CB17" s="129">
        <f>IFERROR(CA17/BW17,"-")</f>
        <v>79750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319000</v>
      </c>
      <c r="CQ17" s="139">
        <v>319000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>
        <f>AB18</f>
        <v>0.71666666666667</v>
      </c>
      <c r="B18" s="189" t="s">
        <v>98</v>
      </c>
      <c r="C18" s="189"/>
      <c r="D18" s="189" t="s">
        <v>99</v>
      </c>
      <c r="E18" s="189" t="s">
        <v>100</v>
      </c>
      <c r="F18" s="189" t="s">
        <v>63</v>
      </c>
      <c r="G18" s="88" t="s">
        <v>87</v>
      </c>
      <c r="H18" s="88" t="s">
        <v>101</v>
      </c>
      <c r="I18" s="190" t="s">
        <v>102</v>
      </c>
      <c r="J18" s="180">
        <v>120000</v>
      </c>
      <c r="K18" s="79">
        <v>3</v>
      </c>
      <c r="L18" s="79">
        <v>0</v>
      </c>
      <c r="M18" s="79">
        <v>34</v>
      </c>
      <c r="N18" s="89">
        <v>1</v>
      </c>
      <c r="O18" s="90">
        <v>0</v>
      </c>
      <c r="P18" s="91">
        <f>N18+O18</f>
        <v>1</v>
      </c>
      <c r="Q18" s="80">
        <f>IFERROR(P18/M18,"-")</f>
        <v>0.029411764705882</v>
      </c>
      <c r="R18" s="79">
        <v>0</v>
      </c>
      <c r="S18" s="79">
        <v>0</v>
      </c>
      <c r="T18" s="80">
        <f>IFERROR(R18/(P18),"-")</f>
        <v>0</v>
      </c>
      <c r="U18" s="186">
        <f>IFERROR(J18/SUM(N18:O22),"-")</f>
        <v>7500</v>
      </c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>
        <f>SUM(X18:X22)-SUM(J18:J22)</f>
        <v>-34000</v>
      </c>
      <c r="AB18" s="83">
        <f>SUM(X18:X22)/SUM(J18:J22)</f>
        <v>0.71666666666667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1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103</v>
      </c>
      <c r="C19" s="189"/>
      <c r="D19" s="189" t="s">
        <v>104</v>
      </c>
      <c r="E19" s="189" t="s">
        <v>105</v>
      </c>
      <c r="F19" s="189" t="s">
        <v>63</v>
      </c>
      <c r="G19" s="88" t="s">
        <v>87</v>
      </c>
      <c r="H19" s="88" t="s">
        <v>101</v>
      </c>
      <c r="I19" s="191" t="s">
        <v>82</v>
      </c>
      <c r="J19" s="180"/>
      <c r="K19" s="79">
        <v>2</v>
      </c>
      <c r="L19" s="79">
        <v>0</v>
      </c>
      <c r="M19" s="79">
        <v>41</v>
      </c>
      <c r="N19" s="89">
        <v>2</v>
      </c>
      <c r="O19" s="90">
        <v>0</v>
      </c>
      <c r="P19" s="91">
        <f>N19+O19</f>
        <v>2</v>
      </c>
      <c r="Q19" s="80">
        <f>IFERROR(P19/M19,"-")</f>
        <v>0.048780487804878</v>
      </c>
      <c r="R19" s="79">
        <v>0</v>
      </c>
      <c r="S19" s="79">
        <v>1</v>
      </c>
      <c r="T19" s="80">
        <f>IFERROR(R19/(P19),"-")</f>
        <v>0</v>
      </c>
      <c r="U19" s="186"/>
      <c r="V19" s="82">
        <v>1</v>
      </c>
      <c r="W19" s="80">
        <f>IF(P19=0,"-",V19/P19)</f>
        <v>0.5</v>
      </c>
      <c r="X19" s="185">
        <v>10000</v>
      </c>
      <c r="Y19" s="186">
        <f>IFERROR(X19/P19,"-")</f>
        <v>5000</v>
      </c>
      <c r="Z19" s="186">
        <f>IFERROR(X19/V19,"-")</f>
        <v>10000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0.5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1</v>
      </c>
      <c r="BO19" s="118">
        <f>IF(P19=0,"",IF(BN19=0,"",(BN19/P19)))</f>
        <v>0.5</v>
      </c>
      <c r="BP19" s="119">
        <v>1</v>
      </c>
      <c r="BQ19" s="120">
        <f>IFERROR(BP19/BN19,"-")</f>
        <v>1</v>
      </c>
      <c r="BR19" s="121">
        <v>10000</v>
      </c>
      <c r="BS19" s="122">
        <f>IFERROR(BR19/BN19,"-")</f>
        <v>10000</v>
      </c>
      <c r="BT19" s="123"/>
      <c r="BU19" s="123">
        <v>1</v>
      </c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10000</v>
      </c>
      <c r="CQ19" s="139">
        <v>10000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106</v>
      </c>
      <c r="C20" s="189"/>
      <c r="D20" s="189" t="s">
        <v>107</v>
      </c>
      <c r="E20" s="189" t="s">
        <v>108</v>
      </c>
      <c r="F20" s="189" t="s">
        <v>63</v>
      </c>
      <c r="G20" s="88" t="s">
        <v>87</v>
      </c>
      <c r="H20" s="88" t="s">
        <v>101</v>
      </c>
      <c r="I20" s="190" t="s">
        <v>109</v>
      </c>
      <c r="J20" s="180"/>
      <c r="K20" s="79">
        <v>7</v>
      </c>
      <c r="L20" s="79">
        <v>0</v>
      </c>
      <c r="M20" s="79">
        <v>27</v>
      </c>
      <c r="N20" s="89">
        <v>2</v>
      </c>
      <c r="O20" s="90">
        <v>0</v>
      </c>
      <c r="P20" s="91">
        <f>N20+O20</f>
        <v>2</v>
      </c>
      <c r="Q20" s="80">
        <f>IFERROR(P20/M20,"-")</f>
        <v>0.074074074074074</v>
      </c>
      <c r="R20" s="79">
        <v>0</v>
      </c>
      <c r="S20" s="79">
        <v>0</v>
      </c>
      <c r="T20" s="80">
        <f>IFERROR(R20/(P20),"-")</f>
        <v>0</v>
      </c>
      <c r="U20" s="186"/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0.5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0.5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110</v>
      </c>
      <c r="C21" s="189"/>
      <c r="D21" s="189" t="s">
        <v>111</v>
      </c>
      <c r="E21" s="189" t="s">
        <v>112</v>
      </c>
      <c r="F21" s="189" t="s">
        <v>63</v>
      </c>
      <c r="G21" s="88" t="s">
        <v>87</v>
      </c>
      <c r="H21" s="88" t="s">
        <v>101</v>
      </c>
      <c r="I21" s="191" t="s">
        <v>113</v>
      </c>
      <c r="J21" s="180"/>
      <c r="K21" s="79">
        <v>2</v>
      </c>
      <c r="L21" s="79">
        <v>0</v>
      </c>
      <c r="M21" s="79">
        <v>28</v>
      </c>
      <c r="N21" s="89">
        <v>2</v>
      </c>
      <c r="O21" s="90">
        <v>0</v>
      </c>
      <c r="P21" s="91">
        <f>N21+O21</f>
        <v>2</v>
      </c>
      <c r="Q21" s="80">
        <f>IFERROR(P21/M21,"-")</f>
        <v>0.071428571428571</v>
      </c>
      <c r="R21" s="79">
        <v>0</v>
      </c>
      <c r="S21" s="79">
        <v>0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0.5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1</v>
      </c>
      <c r="BX21" s="125">
        <f>IF(P21=0,"",IF(BW21=0,"",(BW21/P21)))</f>
        <v>0.5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114</v>
      </c>
      <c r="C22" s="189"/>
      <c r="D22" s="189" t="s">
        <v>115</v>
      </c>
      <c r="E22" s="189" t="s">
        <v>115</v>
      </c>
      <c r="F22" s="189" t="s">
        <v>68</v>
      </c>
      <c r="G22" s="88" t="s">
        <v>116</v>
      </c>
      <c r="H22" s="88"/>
      <c r="I22" s="88"/>
      <c r="J22" s="180"/>
      <c r="K22" s="79">
        <v>70</v>
      </c>
      <c r="L22" s="79">
        <v>44</v>
      </c>
      <c r="M22" s="79">
        <v>28</v>
      </c>
      <c r="N22" s="89">
        <v>9</v>
      </c>
      <c r="O22" s="90">
        <v>0</v>
      </c>
      <c r="P22" s="91">
        <f>N22+O22</f>
        <v>9</v>
      </c>
      <c r="Q22" s="80">
        <f>IFERROR(P22/M22,"-")</f>
        <v>0.32142857142857</v>
      </c>
      <c r="R22" s="79">
        <v>2</v>
      </c>
      <c r="S22" s="79">
        <v>2</v>
      </c>
      <c r="T22" s="80">
        <f>IFERROR(R22/(P22),"-")</f>
        <v>0.22222222222222</v>
      </c>
      <c r="U22" s="186"/>
      <c r="V22" s="82">
        <v>3</v>
      </c>
      <c r="W22" s="80">
        <f>IF(P22=0,"-",V22/P22)</f>
        <v>0.33333333333333</v>
      </c>
      <c r="X22" s="185">
        <v>76000</v>
      </c>
      <c r="Y22" s="186">
        <f>IFERROR(X22/P22,"-")</f>
        <v>8444.4444444444</v>
      </c>
      <c r="Z22" s="186">
        <f>IFERROR(X22/V22,"-")</f>
        <v>25333.333333333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0.11111111111111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>
        <v>1</v>
      </c>
      <c r="AW22" s="105">
        <f>IF(P22=0,"",IF(AV22=0,"",(AV22/P22)))</f>
        <v>0.11111111111111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2</v>
      </c>
      <c r="BO22" s="118">
        <f>IF(P22=0,"",IF(BN22=0,"",(BN22/P22)))</f>
        <v>0.22222222222222</v>
      </c>
      <c r="BP22" s="119">
        <v>2</v>
      </c>
      <c r="BQ22" s="120">
        <f>IFERROR(BP22/BN22,"-")</f>
        <v>1</v>
      </c>
      <c r="BR22" s="121">
        <v>73000</v>
      </c>
      <c r="BS22" s="122">
        <f>IFERROR(BR22/BN22,"-")</f>
        <v>36500</v>
      </c>
      <c r="BT22" s="123">
        <v>1</v>
      </c>
      <c r="BU22" s="123"/>
      <c r="BV22" s="123">
        <v>1</v>
      </c>
      <c r="BW22" s="124">
        <v>3</v>
      </c>
      <c r="BX22" s="125">
        <f>IF(P22=0,"",IF(BW22=0,"",(BW22/P22)))</f>
        <v>0.33333333333333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>
        <v>2</v>
      </c>
      <c r="CG22" s="132">
        <f>IF(P22=0,"",IF(CF22=0,"",(CF22/P22)))</f>
        <v>0.22222222222222</v>
      </c>
      <c r="CH22" s="133">
        <v>1</v>
      </c>
      <c r="CI22" s="134">
        <f>IFERROR(CH22/CF22,"-")</f>
        <v>0.5</v>
      </c>
      <c r="CJ22" s="135">
        <v>3000</v>
      </c>
      <c r="CK22" s="136">
        <f>IFERROR(CJ22/CF22,"-")</f>
        <v>1500</v>
      </c>
      <c r="CL22" s="137">
        <v>1</v>
      </c>
      <c r="CM22" s="137"/>
      <c r="CN22" s="137"/>
      <c r="CO22" s="138">
        <v>3</v>
      </c>
      <c r="CP22" s="139">
        <v>76000</v>
      </c>
      <c r="CQ22" s="139">
        <v>68000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30"/>
      <c r="B23" s="85"/>
      <c r="C23" s="86"/>
      <c r="D23" s="86"/>
      <c r="E23" s="86"/>
      <c r="F23" s="87"/>
      <c r="G23" s="88"/>
      <c r="H23" s="88"/>
      <c r="I23" s="88"/>
      <c r="J23" s="181"/>
      <c r="K23" s="34"/>
      <c r="L23" s="34"/>
      <c r="M23" s="31"/>
      <c r="N23" s="23"/>
      <c r="O23" s="23"/>
      <c r="P23" s="23"/>
      <c r="Q23" s="32"/>
      <c r="R23" s="32"/>
      <c r="S23" s="23"/>
      <c r="T23" s="32"/>
      <c r="U23" s="187"/>
      <c r="V23" s="25"/>
      <c r="W23" s="25"/>
      <c r="X23" s="187"/>
      <c r="Y23" s="187"/>
      <c r="Z23" s="187"/>
      <c r="AA23" s="187"/>
      <c r="AB23" s="33"/>
      <c r="AC23" s="57"/>
      <c r="AD23" s="61"/>
      <c r="AE23" s="62"/>
      <c r="AF23" s="61"/>
      <c r="AG23" s="65"/>
      <c r="AH23" s="66"/>
      <c r="AI23" s="67"/>
      <c r="AJ23" s="68"/>
      <c r="AK23" s="68"/>
      <c r="AL23" s="68"/>
      <c r="AM23" s="61"/>
      <c r="AN23" s="62"/>
      <c r="AO23" s="61"/>
      <c r="AP23" s="65"/>
      <c r="AQ23" s="66"/>
      <c r="AR23" s="67"/>
      <c r="AS23" s="68"/>
      <c r="AT23" s="68"/>
      <c r="AU23" s="68"/>
      <c r="AV23" s="61"/>
      <c r="AW23" s="62"/>
      <c r="AX23" s="61"/>
      <c r="AY23" s="65"/>
      <c r="AZ23" s="66"/>
      <c r="BA23" s="67"/>
      <c r="BB23" s="68"/>
      <c r="BC23" s="68"/>
      <c r="BD23" s="68"/>
      <c r="BE23" s="61"/>
      <c r="BF23" s="62"/>
      <c r="BG23" s="61"/>
      <c r="BH23" s="65"/>
      <c r="BI23" s="66"/>
      <c r="BJ23" s="67"/>
      <c r="BK23" s="68"/>
      <c r="BL23" s="68"/>
      <c r="BM23" s="68"/>
      <c r="BN23" s="63"/>
      <c r="BO23" s="64"/>
      <c r="BP23" s="61"/>
      <c r="BQ23" s="65"/>
      <c r="BR23" s="66"/>
      <c r="BS23" s="67"/>
      <c r="BT23" s="68"/>
      <c r="BU23" s="68"/>
      <c r="BV23" s="68"/>
      <c r="BW23" s="63"/>
      <c r="BX23" s="64"/>
      <c r="BY23" s="61"/>
      <c r="BZ23" s="65"/>
      <c r="CA23" s="66"/>
      <c r="CB23" s="67"/>
      <c r="CC23" s="68"/>
      <c r="CD23" s="68"/>
      <c r="CE23" s="68"/>
      <c r="CF23" s="63"/>
      <c r="CG23" s="64"/>
      <c r="CH23" s="61"/>
      <c r="CI23" s="65"/>
      <c r="CJ23" s="66"/>
      <c r="CK23" s="67"/>
      <c r="CL23" s="68"/>
      <c r="CM23" s="68"/>
      <c r="CN23" s="68"/>
      <c r="CO23" s="69"/>
      <c r="CP23" s="66"/>
      <c r="CQ23" s="66"/>
      <c r="CR23" s="66"/>
      <c r="CS23" s="70"/>
    </row>
    <row r="24" spans="1:98">
      <c r="A24" s="30"/>
      <c r="B24" s="37"/>
      <c r="C24" s="21"/>
      <c r="D24" s="21"/>
      <c r="E24" s="21"/>
      <c r="F24" s="22"/>
      <c r="G24" s="36"/>
      <c r="H24" s="36"/>
      <c r="I24" s="73"/>
      <c r="J24" s="182"/>
      <c r="K24" s="34"/>
      <c r="L24" s="34"/>
      <c r="M24" s="31"/>
      <c r="N24" s="23"/>
      <c r="O24" s="23"/>
      <c r="P24" s="23"/>
      <c r="Q24" s="32"/>
      <c r="R24" s="32"/>
      <c r="S24" s="23"/>
      <c r="T24" s="32"/>
      <c r="U24" s="187"/>
      <c r="V24" s="25"/>
      <c r="W24" s="25"/>
      <c r="X24" s="187"/>
      <c r="Y24" s="187"/>
      <c r="Z24" s="187"/>
      <c r="AA24" s="187"/>
      <c r="AB24" s="33"/>
      <c r="AC24" s="59"/>
      <c r="AD24" s="61"/>
      <c r="AE24" s="62"/>
      <c r="AF24" s="61"/>
      <c r="AG24" s="65"/>
      <c r="AH24" s="66"/>
      <c r="AI24" s="67"/>
      <c r="AJ24" s="68"/>
      <c r="AK24" s="68"/>
      <c r="AL24" s="68"/>
      <c r="AM24" s="61"/>
      <c r="AN24" s="62"/>
      <c r="AO24" s="61"/>
      <c r="AP24" s="65"/>
      <c r="AQ24" s="66"/>
      <c r="AR24" s="67"/>
      <c r="AS24" s="68"/>
      <c r="AT24" s="68"/>
      <c r="AU24" s="68"/>
      <c r="AV24" s="61"/>
      <c r="AW24" s="62"/>
      <c r="AX24" s="61"/>
      <c r="AY24" s="65"/>
      <c r="AZ24" s="66"/>
      <c r="BA24" s="67"/>
      <c r="BB24" s="68"/>
      <c r="BC24" s="68"/>
      <c r="BD24" s="68"/>
      <c r="BE24" s="61"/>
      <c r="BF24" s="62"/>
      <c r="BG24" s="61"/>
      <c r="BH24" s="65"/>
      <c r="BI24" s="66"/>
      <c r="BJ24" s="67"/>
      <c r="BK24" s="68"/>
      <c r="BL24" s="68"/>
      <c r="BM24" s="68"/>
      <c r="BN24" s="63"/>
      <c r="BO24" s="64"/>
      <c r="BP24" s="61"/>
      <c r="BQ24" s="65"/>
      <c r="BR24" s="66"/>
      <c r="BS24" s="67"/>
      <c r="BT24" s="68"/>
      <c r="BU24" s="68"/>
      <c r="BV24" s="68"/>
      <c r="BW24" s="63"/>
      <c r="BX24" s="64"/>
      <c r="BY24" s="61"/>
      <c r="BZ24" s="65"/>
      <c r="CA24" s="66"/>
      <c r="CB24" s="67"/>
      <c r="CC24" s="68"/>
      <c r="CD24" s="68"/>
      <c r="CE24" s="68"/>
      <c r="CF24" s="63"/>
      <c r="CG24" s="64"/>
      <c r="CH24" s="61"/>
      <c r="CI24" s="65"/>
      <c r="CJ24" s="66"/>
      <c r="CK24" s="67"/>
      <c r="CL24" s="68"/>
      <c r="CM24" s="68"/>
      <c r="CN24" s="68"/>
      <c r="CO24" s="69"/>
      <c r="CP24" s="66"/>
      <c r="CQ24" s="66"/>
      <c r="CR24" s="66"/>
      <c r="CS24" s="70"/>
    </row>
    <row r="25" spans="1:98">
      <c r="A25" s="19">
        <f>AB25</f>
        <v>2.436329588015</v>
      </c>
      <c r="B25" s="39"/>
      <c r="C25" s="39"/>
      <c r="D25" s="39"/>
      <c r="E25" s="39"/>
      <c r="F25" s="39"/>
      <c r="G25" s="40" t="s">
        <v>117</v>
      </c>
      <c r="H25" s="40"/>
      <c r="I25" s="40"/>
      <c r="J25" s="183">
        <f>SUM(J6:J24)</f>
        <v>1068000</v>
      </c>
      <c r="K25" s="41">
        <f>SUM(K6:K24)</f>
        <v>440</v>
      </c>
      <c r="L25" s="41">
        <f>SUM(L6:L24)</f>
        <v>211</v>
      </c>
      <c r="M25" s="41">
        <f>SUM(M6:M24)</f>
        <v>712</v>
      </c>
      <c r="N25" s="41">
        <f>SUM(N6:N24)</f>
        <v>83</v>
      </c>
      <c r="O25" s="41">
        <f>SUM(O6:O24)</f>
        <v>0</v>
      </c>
      <c r="P25" s="41">
        <f>SUM(P6:P24)</f>
        <v>83</v>
      </c>
      <c r="Q25" s="42">
        <f>IFERROR(P25/M25,"-")</f>
        <v>0.11657303370787</v>
      </c>
      <c r="R25" s="76">
        <f>SUM(R6:R24)</f>
        <v>13</v>
      </c>
      <c r="S25" s="76">
        <f>SUM(S6:S24)</f>
        <v>17</v>
      </c>
      <c r="T25" s="42">
        <f>IFERROR(R25/P25,"-")</f>
        <v>0.1566265060241</v>
      </c>
      <c r="U25" s="188">
        <f>IFERROR(J25/P25,"-")</f>
        <v>12867.469879518</v>
      </c>
      <c r="V25" s="44">
        <f>SUM(V6:V24)</f>
        <v>19</v>
      </c>
      <c r="W25" s="42">
        <f>IFERROR(V25/P25,"-")</f>
        <v>0.2289156626506</v>
      </c>
      <c r="X25" s="183">
        <f>SUM(X6:X24)</f>
        <v>2602000</v>
      </c>
      <c r="Y25" s="183">
        <f>IFERROR(X25/P25,"-")</f>
        <v>31349.397590361</v>
      </c>
      <c r="Z25" s="183">
        <f>IFERROR(X25/V25,"-")</f>
        <v>136947.36842105</v>
      </c>
      <c r="AA25" s="183">
        <f>X25-J25</f>
        <v>1534000</v>
      </c>
      <c r="AB25" s="45">
        <f>X25/J25</f>
        <v>2.436329588015</v>
      </c>
      <c r="AC25" s="58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22"/>
    <mergeCell ref="J18:J22"/>
    <mergeCell ref="U18:U22"/>
    <mergeCell ref="AA18:AA22"/>
    <mergeCell ref="AB18:AB2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