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<sst xmlns="http://schemas.openxmlformats.org/spreadsheetml/2006/main" uniqueCount="127">
  <si>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</si>
  <si>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</si>
  <si>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</si>
  <si>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</si>
  <si>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</si>
  <si>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</si>
  <si>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</si>
  <si>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</si>
  <si>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</si>
  <si>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</si>
  <si>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</si>
  <si>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</si>
  <si>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</si>
  <si>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</si>
  <si>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</si>
  <si>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</si>
  <si>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</si>
  <si>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</si>
  <si>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</si>
  <si>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</si>
  <si>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</si>
  <si>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</si>
  <si>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</si>
  <si>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</si>
  <si>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</si>
  <si>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</si>
  <si>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</si>
  <si>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</si>
  <si>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</si>
  <si>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</si>
  <si>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</si>
  <si>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</si>
  <si>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</si>
  <si>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</si>
  <si>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</si>
  <si>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</si>
  <si>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</si>
  <si>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</si>
  <si>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</si>
  <si>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</si>
  <si>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</si>
  <si>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</si>
  <si>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</si>
  <si>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</si>
  <si>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</si>
  <si>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</si>
  <si>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</si>
  <si>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</si>
  <si>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</si>
  <si>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</si>
  <si>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</si>
  <si>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</si>
  <si>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</si>
  <si>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</si>
  <si>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</si>
  <si>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</si>
  <si>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</si>
  <si>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</si>
  <si>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</si>
  <si>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</si>
  <si>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pp1739</t>
  </si>
  <si>
    <t>(新登録まわり)黒：記事風</t>
  </si>
  <si>
    <t>40代以上限定40代50代60代 中年女性が多いサイト</t>
  </si>
  <si>
    <t>lp01</t>
  </si>
  <si>
    <t>スポニチ関東</t>
  </si>
  <si>
    <t>全5段</t>
  </si>
  <si>
    <t>6月04日(木)</t>
  </si>
  <si>
    <t>pp1740</t>
  </si>
  <si>
    <t>空電</t>
  </si>
  <si>
    <t>pp1741</t>
  </si>
  <si>
    <t>もう50代の熟女だけど</t>
  </si>
  <si>
    <t>スポニチ関西</t>
  </si>
  <si>
    <t>6月27日(土)</t>
  </si>
  <si>
    <t>pp1742</t>
  </si>
  <si>
    <t>pp1743</t>
  </si>
  <si>
    <t>求人版</t>
  </si>
  <si>
    <t>70歳までの出会いリクルート</t>
  </si>
  <si>
    <t>ニッカン関西</t>
  </si>
  <si>
    <t>6月13日(土)</t>
  </si>
  <si>
    <t>pp1744</t>
  </si>
  <si>
    <t>pp1745</t>
  </si>
  <si>
    <t>インターネットが苦手な中年男性に優しい</t>
  </si>
  <si>
    <t>デイリースポーツ関西</t>
  </si>
  <si>
    <t>4C終面全5段</t>
  </si>
  <si>
    <t>pp1746</t>
  </si>
  <si>
    <t>pp1747</t>
  </si>
  <si>
    <t>この歳で、最高の初体験</t>
  </si>
  <si>
    <t>サンスポ関東</t>
  </si>
  <si>
    <t>1C終面全5段</t>
  </si>
  <si>
    <t>6月26日(金)</t>
  </si>
  <si>
    <t>pp1748</t>
  </si>
  <si>
    <t>pp1749</t>
  </si>
  <si>
    <t>大正版</t>
  </si>
  <si>
    <t>123「今度は出会いの緊急事態　〜今まで溜まってた気持ちが溢れすぎて〜」</t>
  </si>
  <si>
    <t>4C雑報</t>
  </si>
  <si>
    <t>6月06日(土)</t>
  </si>
  <si>
    <t>pp1750</t>
  </si>
  <si>
    <t>pp1751</t>
  </si>
  <si>
    <t>旧デイリー風</t>
  </si>
  <si>
    <t>124「出会いのサポートいたします」</t>
  </si>
  <si>
    <t>6月14日(日)</t>
  </si>
  <si>
    <t>pp1752</t>
  </si>
  <si>
    <t>pp1753</t>
  </si>
  <si>
    <t>興奮版</t>
  </si>
  <si>
    <t>125「本広告を見てご登録の方限定。貴方を優先的にご紹介します」</t>
  </si>
  <si>
    <t>6月20日(土)</t>
  </si>
  <si>
    <t>pp1754</t>
  </si>
  <si>
    <t>pp1755</t>
  </si>
  <si>
    <t>求人風</t>
  </si>
  <si>
    <t>126「ご紹介！老後を楽しく過ごすための出会い活用術」</t>
  </si>
  <si>
    <t>6月28日(日)</t>
  </si>
  <si>
    <t>pp1756</t>
  </si>
  <si>
    <t>pp1757</t>
  </si>
  <si>
    <t>記事(青）</t>
  </si>
  <si>
    <t>4C記事枠</t>
  </si>
  <si>
    <t>6月07日(日)</t>
  </si>
  <si>
    <t>pp1758</t>
  </si>
  <si>
    <t>記事(赤)</t>
  </si>
  <si>
    <t>pp1759</t>
  </si>
  <si>
    <t>記事(黄色)</t>
  </si>
  <si>
    <t>6月21日(日)</t>
  </si>
  <si>
    <t>pp1760</t>
  </si>
  <si>
    <t>記事(ノーマル)</t>
  </si>
  <si>
    <t>pp1761</t>
  </si>
  <si>
    <t>(空電共通)</t>
  </si>
  <si>
    <t>共通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</si>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</sst>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23</v>
      </c>
      <c r="D6" s="180">
        <v>1068000</v>
      </c>
      <c r="E6" s="79">
        <v>535</v>
      </c>
      <c r="F6" s="79">
        <v>199</v>
      </c>
      <c r="G6" s="79">
        <v>777</v>
      </c>
      <c r="H6" s="89">
        <v>95</v>
      </c>
      <c r="I6" s="90">
        <v>0</v>
      </c>
      <c r="J6" s="143">
        <f>H6+I6</f>
        <v>95</v>
      </c>
      <c r="K6" s="80">
        <f>IFERROR(J6/G6,"-")</f>
        <v>0.12226512226512</v>
      </c>
      <c r="L6" s="79">
        <v>9</v>
      </c>
      <c r="M6" s="79">
        <v>22</v>
      </c>
      <c r="N6" s="80">
        <f>IFERROR(L6/J6,"-")</f>
        <v>0.094736842105263</v>
      </c>
      <c r="O6" s="81">
        <f>IFERROR(D6/J6,"-")</f>
        <v>11242.105263158</v>
      </c>
      <c r="P6" s="82">
        <v>21</v>
      </c>
      <c r="Q6" s="80">
        <f>IFERROR(P6/J6,"-")</f>
        <v>0.22105263157895</v>
      </c>
      <c r="R6" s="185">
        <v>1240120</v>
      </c>
      <c r="S6" s="186">
        <f>IFERROR(R6/J6,"-")</f>
        <v>13053.894736842</v>
      </c>
      <c r="T6" s="186">
        <f>IFERROR(R6/P6,"-")</f>
        <v>59053.333333333</v>
      </c>
      <c r="U6" s="180">
        <f>IFERROR(R6-D6,"-")</f>
        <v>172120</v>
      </c>
      <c r="V6" s="83">
        <f>R6/D6</f>
        <v>1.1611610486891</v>
      </c>
      <c r="W6" s="77"/>
      <c r="X6" s="142"/>
    </row>
    <row r="7" spans="1:24">
      <c r="A7" s="30"/>
      <c r="B7" s="85"/>
      <c r="C7" s="85"/>
      <c r="D7" s="181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187"/>
      <c r="S7" s="187"/>
      <c r="T7" s="187"/>
      <c r="U7" s="187"/>
      <c r="V7" s="33"/>
      <c r="W7" s="59"/>
      <c r="X7" s="142"/>
    </row>
    <row r="8" spans="1:24">
      <c r="A8" s="30"/>
      <c r="B8" s="37"/>
      <c r="C8" s="37"/>
      <c r="D8" s="182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19"/>
      <c r="B9" s="41"/>
      <c r="C9" s="41"/>
      <c r="D9" s="183">
        <f>SUM(D6:D7)</f>
        <v>1068000</v>
      </c>
      <c r="E9" s="41">
        <f>SUM(E6:E7)</f>
        <v>535</v>
      </c>
      <c r="F9" s="41">
        <f>SUM(F6:F7)</f>
        <v>199</v>
      </c>
      <c r="G9" s="41">
        <f>SUM(G6:G7)</f>
        <v>777</v>
      </c>
      <c r="H9" s="41">
        <f>SUM(H6:H7)</f>
        <v>95</v>
      </c>
      <c r="I9" s="41">
        <f>SUM(I6:I7)</f>
        <v>0</v>
      </c>
      <c r="J9" s="41">
        <f>SUM(J6:J7)</f>
        <v>95</v>
      </c>
      <c r="K9" s="42">
        <f>IFERROR(J9/G9,"-")</f>
        <v>0.12226512226512</v>
      </c>
      <c r="L9" s="76">
        <f>SUM(L6:L7)</f>
        <v>9</v>
      </c>
      <c r="M9" s="76">
        <f>SUM(M6:M7)</f>
        <v>22</v>
      </c>
      <c r="N9" s="42">
        <f>IFERROR(L9/J9,"-")</f>
        <v>0.094736842105263</v>
      </c>
      <c r="O9" s="43">
        <f>IFERROR(D9/J9,"-")</f>
        <v>11242.105263158</v>
      </c>
      <c r="P9" s="44">
        <f>SUM(P6:P7)</f>
        <v>21</v>
      </c>
      <c r="Q9" s="42">
        <f>IFERROR(P9/J9,"-")</f>
        <v>0.22105263157895</v>
      </c>
      <c r="R9" s="183">
        <f>SUM(R6:R7)</f>
        <v>1240120</v>
      </c>
      <c r="S9" s="183">
        <f>IFERROR(R9/J9,"-")</f>
        <v>13053.894736842</v>
      </c>
      <c r="T9" s="183">
        <f>IFERROR(P9/P9,"-")</f>
        <v>1</v>
      </c>
      <c r="U9" s="183">
        <f>SUM(U6:U7)</f>
        <v>172120</v>
      </c>
      <c r="V9" s="45">
        <f>IFERROR(R9/D9,"-")</f>
        <v>1.1611610486891</v>
      </c>
      <c r="W9" s="58"/>
      <c r="X9" s="142"/>
    </row>
    <row r="10" spans="1:24">
      <c r="X10" s="142"/>
    </row>
    <row r="11" spans="1:24">
      <c r="X11" s="142"/>
    </row>
    <row r="12" spans="1:24">
      <c r="X12" s="142"/>
    </row>
    <row r="13" spans="1:24">
      <c r="X13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1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24</v>
      </c>
      <c r="B2" s="27" t="s">
        <v>25</v>
      </c>
      <c r="C2" s="1"/>
      <c r="G2" s="74"/>
      <c r="H2" s="74"/>
      <c r="I2" s="74"/>
      <c r="J2" s="75"/>
      <c r="K2" s="75"/>
      <c r="L2" s="75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28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29</v>
      </c>
      <c r="CP2" s="158" t="s">
        <v>30</v>
      </c>
      <c r="CQ2" s="146" t="s">
        <v>31</v>
      </c>
      <c r="CR2" s="147"/>
      <c r="CS2" s="148"/>
    </row>
    <row r="3" spans="1:98" customHeight="1" ht="14.25">
      <c r="A3" s="11" t="s">
        <v>32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33</v>
      </c>
      <c r="AE3" s="150"/>
      <c r="AF3" s="150"/>
      <c r="AG3" s="150"/>
      <c r="AH3" s="150"/>
      <c r="AI3" s="150"/>
      <c r="AJ3" s="150"/>
      <c r="AK3" s="150"/>
      <c r="AL3" s="150"/>
      <c r="AM3" s="161" t="s">
        <v>34</v>
      </c>
      <c r="AN3" s="162"/>
      <c r="AO3" s="162"/>
      <c r="AP3" s="162"/>
      <c r="AQ3" s="162"/>
      <c r="AR3" s="162"/>
      <c r="AS3" s="162"/>
      <c r="AT3" s="162"/>
      <c r="AU3" s="163"/>
      <c r="AV3" s="164" t="s">
        <v>35</v>
      </c>
      <c r="AW3" s="165"/>
      <c r="AX3" s="165"/>
      <c r="AY3" s="165"/>
      <c r="AZ3" s="165"/>
      <c r="BA3" s="165"/>
      <c r="BB3" s="165"/>
      <c r="BC3" s="165"/>
      <c r="BD3" s="166"/>
      <c r="BE3" s="167" t="s">
        <v>36</v>
      </c>
      <c r="BF3" s="168"/>
      <c r="BG3" s="168"/>
      <c r="BH3" s="168"/>
      <c r="BI3" s="168"/>
      <c r="BJ3" s="168"/>
      <c r="BK3" s="168"/>
      <c r="BL3" s="168"/>
      <c r="BM3" s="169"/>
      <c r="BN3" s="170" t="s">
        <v>37</v>
      </c>
      <c r="BO3" s="171"/>
      <c r="BP3" s="171"/>
      <c r="BQ3" s="171"/>
      <c r="BR3" s="171"/>
      <c r="BS3" s="171"/>
      <c r="BT3" s="171"/>
      <c r="BU3" s="171"/>
      <c r="BV3" s="172"/>
      <c r="BW3" s="173" t="s">
        <v>38</v>
      </c>
      <c r="BX3" s="174"/>
      <c r="BY3" s="174"/>
      <c r="BZ3" s="174"/>
      <c r="CA3" s="174"/>
      <c r="CB3" s="174"/>
      <c r="CC3" s="174"/>
      <c r="CD3" s="174"/>
      <c r="CE3" s="175"/>
      <c r="CF3" s="176" t="s">
        <v>39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40</v>
      </c>
      <c r="CR3" s="152"/>
      <c r="CS3" s="153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50</v>
      </c>
      <c r="AE4" s="46" t="s">
        <v>51</v>
      </c>
      <c r="AF4" s="46" t="s">
        <v>52</v>
      </c>
      <c r="AG4" s="46" t="s">
        <v>17</v>
      </c>
      <c r="AH4" s="46" t="s">
        <v>53</v>
      </c>
      <c r="AI4" s="46" t="s">
        <v>54</v>
      </c>
      <c r="AJ4" s="46" t="s">
        <v>55</v>
      </c>
      <c r="AK4" s="46" t="s">
        <v>56</v>
      </c>
      <c r="AL4" s="46" t="s">
        <v>57</v>
      </c>
      <c r="AM4" s="47" t="s">
        <v>50</v>
      </c>
      <c r="AN4" s="47" t="s">
        <v>51</v>
      </c>
      <c r="AO4" s="47" t="s">
        <v>52</v>
      </c>
      <c r="AP4" s="47" t="s">
        <v>17</v>
      </c>
      <c r="AQ4" s="47" t="s">
        <v>53</v>
      </c>
      <c r="AR4" s="47" t="s">
        <v>54</v>
      </c>
      <c r="AS4" s="47" t="s">
        <v>55</v>
      </c>
      <c r="AT4" s="47" t="s">
        <v>56</v>
      </c>
      <c r="AU4" s="47" t="s">
        <v>57</v>
      </c>
      <c r="AV4" s="48" t="s">
        <v>50</v>
      </c>
      <c r="AW4" s="48" t="s">
        <v>51</v>
      </c>
      <c r="AX4" s="48" t="s">
        <v>52</v>
      </c>
      <c r="AY4" s="48" t="s">
        <v>17</v>
      </c>
      <c r="AZ4" s="48" t="s">
        <v>53</v>
      </c>
      <c r="BA4" s="48" t="s">
        <v>54</v>
      </c>
      <c r="BB4" s="48" t="s">
        <v>55</v>
      </c>
      <c r="BC4" s="48" t="s">
        <v>56</v>
      </c>
      <c r="BD4" s="48" t="s">
        <v>57</v>
      </c>
      <c r="BE4" s="49" t="s">
        <v>50</v>
      </c>
      <c r="BF4" s="49" t="s">
        <v>51</v>
      </c>
      <c r="BG4" s="49" t="s">
        <v>52</v>
      </c>
      <c r="BH4" s="49" t="s">
        <v>17</v>
      </c>
      <c r="BI4" s="49" t="s">
        <v>53</v>
      </c>
      <c r="BJ4" s="49" t="s">
        <v>54</v>
      </c>
      <c r="BK4" s="49" t="s">
        <v>55</v>
      </c>
      <c r="BL4" s="49" t="s">
        <v>56</v>
      </c>
      <c r="BM4" s="49" t="s">
        <v>57</v>
      </c>
      <c r="BN4" s="116" t="s">
        <v>50</v>
      </c>
      <c r="BO4" s="116" t="s">
        <v>51</v>
      </c>
      <c r="BP4" s="116" t="s">
        <v>52</v>
      </c>
      <c r="BQ4" s="116" t="s">
        <v>17</v>
      </c>
      <c r="BR4" s="116" t="s">
        <v>53</v>
      </c>
      <c r="BS4" s="116" t="s">
        <v>54</v>
      </c>
      <c r="BT4" s="116" t="s">
        <v>55</v>
      </c>
      <c r="BU4" s="116" t="s">
        <v>56</v>
      </c>
      <c r="BV4" s="116" t="s">
        <v>57</v>
      </c>
      <c r="BW4" s="50" t="s">
        <v>50</v>
      </c>
      <c r="BX4" s="50" t="s">
        <v>51</v>
      </c>
      <c r="BY4" s="50" t="s">
        <v>52</v>
      </c>
      <c r="BZ4" s="50" t="s">
        <v>17</v>
      </c>
      <c r="CA4" s="50" t="s">
        <v>53</v>
      </c>
      <c r="CB4" s="50" t="s">
        <v>54</v>
      </c>
      <c r="CC4" s="50" t="s">
        <v>55</v>
      </c>
      <c r="CD4" s="50" t="s">
        <v>56</v>
      </c>
      <c r="CE4" s="50" t="s">
        <v>57</v>
      </c>
      <c r="CF4" s="51" t="s">
        <v>50</v>
      </c>
      <c r="CG4" s="51" t="s">
        <v>51</v>
      </c>
      <c r="CH4" s="51" t="s">
        <v>52</v>
      </c>
      <c r="CI4" s="51" t="s">
        <v>17</v>
      </c>
      <c r="CJ4" s="51" t="s">
        <v>53</v>
      </c>
      <c r="CK4" s="51" t="s">
        <v>54</v>
      </c>
      <c r="CL4" s="51" t="s">
        <v>55</v>
      </c>
      <c r="CM4" s="51" t="s">
        <v>56</v>
      </c>
      <c r="CN4" s="51" t="s">
        <v>57</v>
      </c>
      <c r="CO4" s="157"/>
      <c r="CP4" s="160"/>
      <c r="CQ4" s="52" t="s">
        <v>58</v>
      </c>
      <c r="CR4" s="52" t="s">
        <v>59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0.64583333333333</v>
      </c>
      <c r="B6" s="189" t="s">
        <v>60</v>
      </c>
      <c r="C6" s="189"/>
      <c r="D6" s="189" t="s">
        <v>61</v>
      </c>
      <c r="E6" s="189" t="s">
        <v>62</v>
      </c>
      <c r="F6" s="189" t="s">
        <v>63</v>
      </c>
      <c r="G6" s="88" t="s">
        <v>64</v>
      </c>
      <c r="H6" s="88" t="s">
        <v>65</v>
      </c>
      <c r="I6" s="88" t="s">
        <v>66</v>
      </c>
      <c r="J6" s="180">
        <v>144000</v>
      </c>
      <c r="K6" s="79">
        <v>18</v>
      </c>
      <c r="L6" s="79">
        <v>0</v>
      </c>
      <c r="M6" s="79">
        <v>46</v>
      </c>
      <c r="N6" s="89">
        <v>7</v>
      </c>
      <c r="O6" s="90">
        <v>0</v>
      </c>
      <c r="P6" s="91">
        <f>N6+O6</f>
        <v>7</v>
      </c>
      <c r="Q6" s="80">
        <f>IFERROR(P6/M6,"-")</f>
        <v>0.15217391304348</v>
      </c>
      <c r="R6" s="79">
        <v>0</v>
      </c>
      <c r="S6" s="79">
        <v>1</v>
      </c>
      <c r="T6" s="80">
        <f>IFERROR(R6/(P6),"-")</f>
        <v>0</v>
      </c>
      <c r="U6" s="186">
        <f>IFERROR(J6/SUM(N6:O7),"-")</f>
        <v>10285.714285714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-51000</v>
      </c>
      <c r="AB6" s="83">
        <f>SUM(X6:X7)/SUM(J6:J7)</f>
        <v>0.64583333333333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0.14285714285714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3</v>
      </c>
      <c r="BF6" s="111">
        <f>IF(P6=0,"",IF(BE6=0,"",(BE6/P6)))</f>
        <v>0.42857142857143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0.28571428571429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0.14285714285714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67</v>
      </c>
      <c r="C7" s="189"/>
      <c r="D7" s="189" t="s">
        <v>61</v>
      </c>
      <c r="E7" s="189" t="s">
        <v>62</v>
      </c>
      <c r="F7" s="189" t="s">
        <v>68</v>
      </c>
      <c r="G7" s="88"/>
      <c r="H7" s="88"/>
      <c r="I7" s="88"/>
      <c r="J7" s="180"/>
      <c r="K7" s="79">
        <v>43</v>
      </c>
      <c r="L7" s="79">
        <v>30</v>
      </c>
      <c r="M7" s="79">
        <v>23</v>
      </c>
      <c r="N7" s="89">
        <v>7</v>
      </c>
      <c r="O7" s="90">
        <v>0</v>
      </c>
      <c r="P7" s="91">
        <f>N7+O7</f>
        <v>7</v>
      </c>
      <c r="Q7" s="80">
        <f>IFERROR(P7/M7,"-")</f>
        <v>0.30434782608696</v>
      </c>
      <c r="R7" s="79">
        <v>3</v>
      </c>
      <c r="S7" s="79">
        <v>0</v>
      </c>
      <c r="T7" s="80">
        <f>IFERROR(R7/(P7),"-")</f>
        <v>0.42857142857143</v>
      </c>
      <c r="U7" s="186"/>
      <c r="V7" s="82">
        <v>3</v>
      </c>
      <c r="W7" s="80">
        <f>IF(P7=0,"-",V7/P7)</f>
        <v>0.42857142857143</v>
      </c>
      <c r="X7" s="185">
        <v>93000</v>
      </c>
      <c r="Y7" s="186">
        <f>IFERROR(X7/P7,"-")</f>
        <v>13285.714285714</v>
      </c>
      <c r="Z7" s="186">
        <f>IFERROR(X7/V7,"-")</f>
        <v>31000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0.14285714285714</v>
      </c>
      <c r="BP7" s="119">
        <v>1</v>
      </c>
      <c r="BQ7" s="120">
        <f>IFERROR(BP7/BN7,"-")</f>
        <v>1</v>
      </c>
      <c r="BR7" s="121">
        <v>8000</v>
      </c>
      <c r="BS7" s="122">
        <f>IFERROR(BR7/BN7,"-")</f>
        <v>8000</v>
      </c>
      <c r="BT7" s="123"/>
      <c r="BU7" s="123">
        <v>1</v>
      </c>
      <c r="BV7" s="123"/>
      <c r="BW7" s="124">
        <v>5</v>
      </c>
      <c r="BX7" s="125">
        <f>IF(P7=0,"",IF(BW7=0,"",(BW7/P7)))</f>
        <v>0.71428571428571</v>
      </c>
      <c r="BY7" s="126">
        <v>2</v>
      </c>
      <c r="BZ7" s="127">
        <f>IFERROR(BY7/BW7,"-")</f>
        <v>0.4</v>
      </c>
      <c r="CA7" s="128">
        <v>85000</v>
      </c>
      <c r="CB7" s="129">
        <f>IFERROR(CA7/BW7,"-")</f>
        <v>17000</v>
      </c>
      <c r="CC7" s="130">
        <v>1</v>
      </c>
      <c r="CD7" s="130"/>
      <c r="CE7" s="130">
        <v>1</v>
      </c>
      <c r="CF7" s="131">
        <v>1</v>
      </c>
      <c r="CG7" s="132">
        <f>IF(P7=0,"",IF(CF7=0,"",(CF7/P7)))</f>
        <v>0.14285714285714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93000</v>
      </c>
      <c r="CQ7" s="139">
        <v>80000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1.4944444444444</v>
      </c>
      <c r="B8" s="189" t="s">
        <v>69</v>
      </c>
      <c r="C8" s="189"/>
      <c r="D8" s="189" t="s">
        <v>61</v>
      </c>
      <c r="E8" s="189" t="s">
        <v>70</v>
      </c>
      <c r="F8" s="189" t="s">
        <v>63</v>
      </c>
      <c r="G8" s="88" t="s">
        <v>71</v>
      </c>
      <c r="H8" s="88" t="s">
        <v>65</v>
      </c>
      <c r="I8" s="190" t="s">
        <v>72</v>
      </c>
      <c r="J8" s="180">
        <v>180000</v>
      </c>
      <c r="K8" s="79">
        <v>10</v>
      </c>
      <c r="L8" s="79">
        <v>0</v>
      </c>
      <c r="M8" s="79">
        <v>61</v>
      </c>
      <c r="N8" s="89">
        <v>5</v>
      </c>
      <c r="O8" s="90">
        <v>0</v>
      </c>
      <c r="P8" s="91">
        <f>N8+O8</f>
        <v>5</v>
      </c>
      <c r="Q8" s="80">
        <f>IFERROR(P8/M8,"-")</f>
        <v>0.081967213114754</v>
      </c>
      <c r="R8" s="79">
        <v>1</v>
      </c>
      <c r="S8" s="79">
        <v>1</v>
      </c>
      <c r="T8" s="80">
        <f>IFERROR(R8/(P8),"-")</f>
        <v>0.2</v>
      </c>
      <c r="U8" s="186">
        <f>IFERROR(J8/SUM(N8:O9),"-")</f>
        <v>15000</v>
      </c>
      <c r="V8" s="82">
        <v>2</v>
      </c>
      <c r="W8" s="80">
        <f>IF(P8=0,"-",V8/P8)</f>
        <v>0.4</v>
      </c>
      <c r="X8" s="185">
        <v>266000</v>
      </c>
      <c r="Y8" s="186">
        <f>IFERROR(X8/P8,"-")</f>
        <v>53200</v>
      </c>
      <c r="Z8" s="186">
        <f>IFERROR(X8/V8,"-")</f>
        <v>133000</v>
      </c>
      <c r="AA8" s="180">
        <f>SUM(X8:X9)-SUM(J8:J9)</f>
        <v>89000</v>
      </c>
      <c r="AB8" s="83">
        <f>SUM(X8:X9)/SUM(J8:J9)</f>
        <v>1.4944444444444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0.4</v>
      </c>
      <c r="BP8" s="119">
        <v>1</v>
      </c>
      <c r="BQ8" s="120">
        <f>IFERROR(BP8/BN8,"-")</f>
        <v>0.5</v>
      </c>
      <c r="BR8" s="121">
        <v>202000</v>
      </c>
      <c r="BS8" s="122">
        <f>IFERROR(BR8/BN8,"-")</f>
        <v>101000</v>
      </c>
      <c r="BT8" s="123"/>
      <c r="BU8" s="123"/>
      <c r="BV8" s="123">
        <v>1</v>
      </c>
      <c r="BW8" s="124">
        <v>3</v>
      </c>
      <c r="BX8" s="125">
        <f>IF(P8=0,"",IF(BW8=0,"",(BW8/P8)))</f>
        <v>0.6</v>
      </c>
      <c r="BY8" s="126">
        <v>1</v>
      </c>
      <c r="BZ8" s="127">
        <f>IFERROR(BY8/BW8,"-")</f>
        <v>0.33333333333333</v>
      </c>
      <c r="CA8" s="128">
        <v>64000</v>
      </c>
      <c r="CB8" s="129">
        <f>IFERROR(CA8/BW8,"-")</f>
        <v>21333.333333333</v>
      </c>
      <c r="CC8" s="130"/>
      <c r="CD8" s="130"/>
      <c r="CE8" s="130">
        <v>1</v>
      </c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266000</v>
      </c>
      <c r="CQ8" s="139">
        <v>202000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73</v>
      </c>
      <c r="C9" s="189"/>
      <c r="D9" s="189" t="s">
        <v>61</v>
      </c>
      <c r="E9" s="189" t="s">
        <v>70</v>
      </c>
      <c r="F9" s="189" t="s">
        <v>68</v>
      </c>
      <c r="G9" s="88"/>
      <c r="H9" s="88"/>
      <c r="I9" s="88"/>
      <c r="J9" s="180"/>
      <c r="K9" s="79">
        <v>112</v>
      </c>
      <c r="L9" s="79">
        <v>24</v>
      </c>
      <c r="M9" s="79">
        <v>51</v>
      </c>
      <c r="N9" s="89">
        <v>7</v>
      </c>
      <c r="O9" s="90">
        <v>0</v>
      </c>
      <c r="P9" s="91">
        <f>N9+O9</f>
        <v>7</v>
      </c>
      <c r="Q9" s="80">
        <f>IFERROR(P9/M9,"-")</f>
        <v>0.13725490196078</v>
      </c>
      <c r="R9" s="79">
        <v>0</v>
      </c>
      <c r="S9" s="79">
        <v>2</v>
      </c>
      <c r="T9" s="80">
        <f>IFERROR(R9/(P9),"-")</f>
        <v>0</v>
      </c>
      <c r="U9" s="186"/>
      <c r="V9" s="82">
        <v>1</v>
      </c>
      <c r="W9" s="80">
        <f>IF(P9=0,"-",V9/P9)</f>
        <v>0.14285714285714</v>
      </c>
      <c r="X9" s="185">
        <v>3000</v>
      </c>
      <c r="Y9" s="186">
        <f>IFERROR(X9/P9,"-")</f>
        <v>428.57142857143</v>
      </c>
      <c r="Z9" s="186">
        <f>IFERROR(X9/V9,"-")</f>
        <v>3000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0.28571428571429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0.14285714285714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0.42857142857143</v>
      </c>
      <c r="BY9" s="126">
        <v>1</v>
      </c>
      <c r="BZ9" s="127">
        <f>IFERROR(BY9/BW9,"-")</f>
        <v>0.33333333333333</v>
      </c>
      <c r="CA9" s="128">
        <v>3000</v>
      </c>
      <c r="CB9" s="129">
        <f>IFERROR(CA9/BW9,"-")</f>
        <v>1000</v>
      </c>
      <c r="CC9" s="130">
        <v>1</v>
      </c>
      <c r="CD9" s="130"/>
      <c r="CE9" s="130"/>
      <c r="CF9" s="131">
        <v>1</v>
      </c>
      <c r="CG9" s="132">
        <f>IF(P9=0,"",IF(CF9=0,"",(CF9/P9)))</f>
        <v>0.14285714285714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1</v>
      </c>
      <c r="CP9" s="139">
        <v>3000</v>
      </c>
      <c r="CQ9" s="139">
        <v>3000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0.25641025641026</v>
      </c>
      <c r="B10" s="189" t="s">
        <v>74</v>
      </c>
      <c r="C10" s="189"/>
      <c r="D10" s="189" t="s">
        <v>75</v>
      </c>
      <c r="E10" s="189" t="s">
        <v>76</v>
      </c>
      <c r="F10" s="189" t="s">
        <v>63</v>
      </c>
      <c r="G10" s="88" t="s">
        <v>77</v>
      </c>
      <c r="H10" s="88" t="s">
        <v>65</v>
      </c>
      <c r="I10" s="190" t="s">
        <v>78</v>
      </c>
      <c r="J10" s="180">
        <v>156000</v>
      </c>
      <c r="K10" s="79">
        <v>12</v>
      </c>
      <c r="L10" s="79">
        <v>0</v>
      </c>
      <c r="M10" s="79">
        <v>35</v>
      </c>
      <c r="N10" s="89">
        <v>4</v>
      </c>
      <c r="O10" s="90">
        <v>0</v>
      </c>
      <c r="P10" s="91">
        <f>N10+O10</f>
        <v>4</v>
      </c>
      <c r="Q10" s="80">
        <f>IFERROR(P10/M10,"-")</f>
        <v>0.11428571428571</v>
      </c>
      <c r="R10" s="79">
        <v>0</v>
      </c>
      <c r="S10" s="79">
        <v>2</v>
      </c>
      <c r="T10" s="80">
        <f>IFERROR(R10/(P10),"-")</f>
        <v>0</v>
      </c>
      <c r="U10" s="186">
        <f>IFERROR(J10/SUM(N10:O11),"-")</f>
        <v>26000</v>
      </c>
      <c r="V10" s="82">
        <v>1</v>
      </c>
      <c r="W10" s="80">
        <f>IF(P10=0,"-",V10/P10)</f>
        <v>0.25</v>
      </c>
      <c r="X10" s="185">
        <v>40000</v>
      </c>
      <c r="Y10" s="186">
        <f>IFERROR(X10/P10,"-")</f>
        <v>10000</v>
      </c>
      <c r="Z10" s="186">
        <f>IFERROR(X10/V10,"-")</f>
        <v>40000</v>
      </c>
      <c r="AA10" s="180">
        <f>SUM(X10:X11)-SUM(J10:J11)</f>
        <v>-116000</v>
      </c>
      <c r="AB10" s="83">
        <f>SUM(X10:X11)/SUM(J10:J11)</f>
        <v>0.25641025641026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</v>
      </c>
      <c r="BF10" s="111">
        <f>IF(P10=0,"",IF(BE10=0,"",(BE10/P10)))</f>
        <v>0.25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3</v>
      </c>
      <c r="BO10" s="118">
        <f>IF(P10=0,"",IF(BN10=0,"",(BN10/P10)))</f>
        <v>0.75</v>
      </c>
      <c r="BP10" s="119">
        <v>1</v>
      </c>
      <c r="BQ10" s="120">
        <f>IFERROR(BP10/BN10,"-")</f>
        <v>0.33333333333333</v>
      </c>
      <c r="BR10" s="121">
        <v>40000</v>
      </c>
      <c r="BS10" s="122">
        <f>IFERROR(BR10/BN10,"-")</f>
        <v>13333.333333333</v>
      </c>
      <c r="BT10" s="123"/>
      <c r="BU10" s="123"/>
      <c r="BV10" s="123">
        <v>1</v>
      </c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40000</v>
      </c>
      <c r="CQ10" s="139">
        <v>40000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79</v>
      </c>
      <c r="C11" s="189"/>
      <c r="D11" s="189" t="s">
        <v>75</v>
      </c>
      <c r="E11" s="189" t="s">
        <v>76</v>
      </c>
      <c r="F11" s="189" t="s">
        <v>68</v>
      </c>
      <c r="G11" s="88"/>
      <c r="H11" s="88"/>
      <c r="I11" s="88"/>
      <c r="J11" s="180"/>
      <c r="K11" s="79">
        <v>77</v>
      </c>
      <c r="L11" s="79">
        <v>24</v>
      </c>
      <c r="M11" s="79">
        <v>27</v>
      </c>
      <c r="N11" s="89">
        <v>2</v>
      </c>
      <c r="O11" s="90">
        <v>0</v>
      </c>
      <c r="P11" s="91">
        <f>N11+O11</f>
        <v>2</v>
      </c>
      <c r="Q11" s="80">
        <f>IFERROR(P11/M11,"-")</f>
        <v>0.074074074074074</v>
      </c>
      <c r="R11" s="79">
        <v>0</v>
      </c>
      <c r="S11" s="79">
        <v>1</v>
      </c>
      <c r="T11" s="80">
        <f>IFERROR(R11/(P11),"-")</f>
        <v>0</v>
      </c>
      <c r="U11" s="186"/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2</v>
      </c>
      <c r="BX11" s="125">
        <f>IF(P11=0,"",IF(BW11=0,"",(BW11/P11)))</f>
        <v>1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2.8897222222222</v>
      </c>
      <c r="B12" s="189" t="s">
        <v>80</v>
      </c>
      <c r="C12" s="189"/>
      <c r="D12" s="189" t="s">
        <v>61</v>
      </c>
      <c r="E12" s="189" t="s">
        <v>81</v>
      </c>
      <c r="F12" s="189" t="s">
        <v>63</v>
      </c>
      <c r="G12" s="88" t="s">
        <v>82</v>
      </c>
      <c r="H12" s="88" t="s">
        <v>83</v>
      </c>
      <c r="I12" s="190" t="s">
        <v>78</v>
      </c>
      <c r="J12" s="180">
        <v>144000</v>
      </c>
      <c r="K12" s="79">
        <v>10</v>
      </c>
      <c r="L12" s="79">
        <v>0</v>
      </c>
      <c r="M12" s="79">
        <v>36</v>
      </c>
      <c r="N12" s="89">
        <v>4</v>
      </c>
      <c r="O12" s="90">
        <v>0</v>
      </c>
      <c r="P12" s="91">
        <f>N12+O12</f>
        <v>4</v>
      </c>
      <c r="Q12" s="80">
        <f>IFERROR(P12/M12,"-")</f>
        <v>0.11111111111111</v>
      </c>
      <c r="R12" s="79">
        <v>0</v>
      </c>
      <c r="S12" s="79">
        <v>1</v>
      </c>
      <c r="T12" s="80">
        <f>IFERROR(R12/(P12),"-")</f>
        <v>0</v>
      </c>
      <c r="U12" s="186">
        <f>IFERROR(J12/SUM(N12:O13),"-")</f>
        <v>14400</v>
      </c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>
        <f>SUM(X12:X13)-SUM(J12:J13)</f>
        <v>272120</v>
      </c>
      <c r="AB12" s="83">
        <f>SUM(X12:X13)/SUM(J12:J13)</f>
        <v>2.8897222222222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1</v>
      </c>
      <c r="AW12" s="105">
        <f>IF(P12=0,"",IF(AV12=0,"",(AV12/P12)))</f>
        <v>0.25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3</v>
      </c>
      <c r="BO12" s="118">
        <f>IF(P12=0,"",IF(BN12=0,"",(BN12/P12)))</f>
        <v>0.75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84</v>
      </c>
      <c r="C13" s="189"/>
      <c r="D13" s="189" t="s">
        <v>61</v>
      </c>
      <c r="E13" s="189" t="s">
        <v>81</v>
      </c>
      <c r="F13" s="189" t="s">
        <v>68</v>
      </c>
      <c r="G13" s="88"/>
      <c r="H13" s="88"/>
      <c r="I13" s="88"/>
      <c r="J13" s="180"/>
      <c r="K13" s="79">
        <v>27</v>
      </c>
      <c r="L13" s="79">
        <v>21</v>
      </c>
      <c r="M13" s="79">
        <v>13</v>
      </c>
      <c r="N13" s="89">
        <v>6</v>
      </c>
      <c r="O13" s="90">
        <v>0</v>
      </c>
      <c r="P13" s="91">
        <f>N13+O13</f>
        <v>6</v>
      </c>
      <c r="Q13" s="80">
        <f>IFERROR(P13/M13,"-")</f>
        <v>0.46153846153846</v>
      </c>
      <c r="R13" s="79">
        <v>3</v>
      </c>
      <c r="S13" s="79">
        <v>1</v>
      </c>
      <c r="T13" s="80">
        <f>IFERROR(R13/(P13),"-")</f>
        <v>0.5</v>
      </c>
      <c r="U13" s="186"/>
      <c r="V13" s="82">
        <v>3</v>
      </c>
      <c r="W13" s="80">
        <f>IF(P13=0,"-",V13/P13)</f>
        <v>0.5</v>
      </c>
      <c r="X13" s="185">
        <v>416120</v>
      </c>
      <c r="Y13" s="186">
        <f>IFERROR(X13/P13,"-")</f>
        <v>69353.333333333</v>
      </c>
      <c r="Z13" s="186">
        <f>IFERROR(X13/V13,"-")</f>
        <v>138706.66666667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0.16666666666667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</v>
      </c>
      <c r="BO13" s="118">
        <f>IF(P13=0,"",IF(BN13=0,"",(BN13/P13)))</f>
        <v>0.33333333333333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>
        <v>3</v>
      </c>
      <c r="BX13" s="125">
        <f>IF(P13=0,"",IF(BW13=0,"",(BW13/P13)))</f>
        <v>0.5</v>
      </c>
      <c r="BY13" s="126">
        <v>3</v>
      </c>
      <c r="BZ13" s="127">
        <f>IFERROR(BY13/BW13,"-")</f>
        <v>1</v>
      </c>
      <c r="CA13" s="128">
        <v>416120</v>
      </c>
      <c r="CB13" s="129">
        <f>IFERROR(CA13/BW13,"-")</f>
        <v>138706.66666667</v>
      </c>
      <c r="CC13" s="130"/>
      <c r="CD13" s="130"/>
      <c r="CE13" s="130">
        <v>3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3</v>
      </c>
      <c r="CP13" s="139">
        <v>416120</v>
      </c>
      <c r="CQ13" s="139">
        <v>273120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0.92777777777778</v>
      </c>
      <c r="B14" s="189" t="s">
        <v>85</v>
      </c>
      <c r="C14" s="189"/>
      <c r="D14" s="189" t="s">
        <v>75</v>
      </c>
      <c r="E14" s="189" t="s">
        <v>86</v>
      </c>
      <c r="F14" s="189" t="s">
        <v>63</v>
      </c>
      <c r="G14" s="88" t="s">
        <v>87</v>
      </c>
      <c r="H14" s="88" t="s">
        <v>88</v>
      </c>
      <c r="I14" s="88" t="s">
        <v>89</v>
      </c>
      <c r="J14" s="180">
        <v>180000</v>
      </c>
      <c r="K14" s="79">
        <v>20</v>
      </c>
      <c r="L14" s="79">
        <v>0</v>
      </c>
      <c r="M14" s="79">
        <v>52</v>
      </c>
      <c r="N14" s="89">
        <v>9</v>
      </c>
      <c r="O14" s="90">
        <v>0</v>
      </c>
      <c r="P14" s="91">
        <f>N14+O14</f>
        <v>9</v>
      </c>
      <c r="Q14" s="80">
        <f>IFERROR(P14/M14,"-")</f>
        <v>0.17307692307692</v>
      </c>
      <c r="R14" s="79">
        <v>0</v>
      </c>
      <c r="S14" s="79">
        <v>3</v>
      </c>
      <c r="T14" s="80">
        <f>IFERROR(R14/(P14),"-")</f>
        <v>0</v>
      </c>
      <c r="U14" s="186">
        <f>IFERROR(J14/SUM(N14:O15),"-")</f>
        <v>10588.235294118</v>
      </c>
      <c r="V14" s="82">
        <v>1</v>
      </c>
      <c r="W14" s="80">
        <f>IF(P14=0,"-",V14/P14)</f>
        <v>0.11111111111111</v>
      </c>
      <c r="X14" s="185">
        <v>10000</v>
      </c>
      <c r="Y14" s="186">
        <f>IFERROR(X14/P14,"-")</f>
        <v>1111.1111111111</v>
      </c>
      <c r="Z14" s="186">
        <f>IFERROR(X14/V14,"-")</f>
        <v>10000</v>
      </c>
      <c r="AA14" s="180">
        <f>SUM(X14:X15)-SUM(J14:J15)</f>
        <v>-13000</v>
      </c>
      <c r="AB14" s="83">
        <f>SUM(X14:X15)/SUM(J14:J15)</f>
        <v>0.92777777777778</v>
      </c>
      <c r="AC14" s="77"/>
      <c r="AD14" s="92">
        <v>1</v>
      </c>
      <c r="AE14" s="93">
        <f>IF(P14=0,"",IF(AD14=0,"",(AD14/P14)))</f>
        <v>0.11111111111111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3</v>
      </c>
      <c r="BF14" s="111">
        <f>IF(P14=0,"",IF(BE14=0,"",(BE14/P14)))</f>
        <v>0.33333333333333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0.33333333333333</v>
      </c>
      <c r="BP14" s="119">
        <v>1</v>
      </c>
      <c r="BQ14" s="120">
        <f>IFERROR(BP14/BN14,"-")</f>
        <v>0.33333333333333</v>
      </c>
      <c r="BR14" s="121">
        <v>10000</v>
      </c>
      <c r="BS14" s="122">
        <f>IFERROR(BR14/BN14,"-")</f>
        <v>3333.3333333333</v>
      </c>
      <c r="BT14" s="123">
        <v>1</v>
      </c>
      <c r="BU14" s="123"/>
      <c r="BV14" s="123"/>
      <c r="BW14" s="124">
        <v>1</v>
      </c>
      <c r="BX14" s="125">
        <f>IF(P14=0,"",IF(BW14=0,"",(BW14/P14)))</f>
        <v>0.11111111111111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>
        <v>1</v>
      </c>
      <c r="CG14" s="132">
        <f>IF(P14=0,"",IF(CF14=0,"",(CF14/P14)))</f>
        <v>0.11111111111111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10000</v>
      </c>
      <c r="CQ14" s="139">
        <v>10000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90</v>
      </c>
      <c r="C15" s="189"/>
      <c r="D15" s="189" t="s">
        <v>75</v>
      </c>
      <c r="E15" s="189" t="s">
        <v>86</v>
      </c>
      <c r="F15" s="189" t="s">
        <v>68</v>
      </c>
      <c r="G15" s="88"/>
      <c r="H15" s="88"/>
      <c r="I15" s="88"/>
      <c r="J15" s="180"/>
      <c r="K15" s="79">
        <v>41</v>
      </c>
      <c r="L15" s="79">
        <v>29</v>
      </c>
      <c r="M15" s="79">
        <v>31</v>
      </c>
      <c r="N15" s="89">
        <v>8</v>
      </c>
      <c r="O15" s="90">
        <v>0</v>
      </c>
      <c r="P15" s="91">
        <f>N15+O15</f>
        <v>8</v>
      </c>
      <c r="Q15" s="80">
        <f>IFERROR(P15/M15,"-")</f>
        <v>0.25806451612903</v>
      </c>
      <c r="R15" s="79">
        <v>0</v>
      </c>
      <c r="S15" s="79">
        <v>1</v>
      </c>
      <c r="T15" s="80">
        <f>IFERROR(R15/(P15),"-")</f>
        <v>0</v>
      </c>
      <c r="U15" s="186"/>
      <c r="V15" s="82">
        <v>2</v>
      </c>
      <c r="W15" s="80">
        <f>IF(P15=0,"-",V15/P15)</f>
        <v>0.25</v>
      </c>
      <c r="X15" s="185">
        <v>157000</v>
      </c>
      <c r="Y15" s="186">
        <f>IFERROR(X15/P15,"-")</f>
        <v>19625</v>
      </c>
      <c r="Z15" s="186">
        <f>IFERROR(X15/V15,"-")</f>
        <v>78500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0.25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3</v>
      </c>
      <c r="BX15" s="125">
        <f>IF(P15=0,"",IF(BW15=0,"",(BW15/P15)))</f>
        <v>0.375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3</v>
      </c>
      <c r="CG15" s="132">
        <f>IF(P15=0,"",IF(CF15=0,"",(CF15/P15)))</f>
        <v>0.375</v>
      </c>
      <c r="CH15" s="133">
        <v>2</v>
      </c>
      <c r="CI15" s="134">
        <f>IFERROR(CH15/CF15,"-")</f>
        <v>0.66666666666667</v>
      </c>
      <c r="CJ15" s="135">
        <v>157000</v>
      </c>
      <c r="CK15" s="136">
        <f>IFERROR(CJ15/CF15,"-")</f>
        <v>52333.333333333</v>
      </c>
      <c r="CL15" s="137"/>
      <c r="CM15" s="137"/>
      <c r="CN15" s="137">
        <v>2</v>
      </c>
      <c r="CO15" s="138">
        <v>2</v>
      </c>
      <c r="CP15" s="139">
        <v>157000</v>
      </c>
      <c r="CQ15" s="139">
        <v>85000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0.13888888888889</v>
      </c>
      <c r="B16" s="189" t="s">
        <v>91</v>
      </c>
      <c r="C16" s="189"/>
      <c r="D16" s="189" t="s">
        <v>92</v>
      </c>
      <c r="E16" s="189" t="s">
        <v>93</v>
      </c>
      <c r="F16" s="189" t="s">
        <v>63</v>
      </c>
      <c r="G16" s="88" t="s">
        <v>64</v>
      </c>
      <c r="H16" s="88" t="s">
        <v>94</v>
      </c>
      <c r="I16" s="190" t="s">
        <v>95</v>
      </c>
      <c r="J16" s="180">
        <v>36000</v>
      </c>
      <c r="K16" s="79">
        <v>5</v>
      </c>
      <c r="L16" s="79">
        <v>0</v>
      </c>
      <c r="M16" s="79">
        <v>54</v>
      </c>
      <c r="N16" s="89">
        <v>2</v>
      </c>
      <c r="O16" s="90">
        <v>0</v>
      </c>
      <c r="P16" s="91">
        <f>N16+O16</f>
        <v>2</v>
      </c>
      <c r="Q16" s="80">
        <f>IFERROR(P16/M16,"-")</f>
        <v>0.037037037037037</v>
      </c>
      <c r="R16" s="79">
        <v>0</v>
      </c>
      <c r="S16" s="79">
        <v>1</v>
      </c>
      <c r="T16" s="80">
        <f>IFERROR(R16/(P16),"-")</f>
        <v>0</v>
      </c>
      <c r="U16" s="186">
        <f>IFERROR(J16/SUM(N16:O17),"-")</f>
        <v>18000</v>
      </c>
      <c r="V16" s="82">
        <v>1</v>
      </c>
      <c r="W16" s="80">
        <f>IF(P16=0,"-",V16/P16)</f>
        <v>0.5</v>
      </c>
      <c r="X16" s="185">
        <v>5000</v>
      </c>
      <c r="Y16" s="186">
        <f>IFERROR(X16/P16,"-")</f>
        <v>2500</v>
      </c>
      <c r="Z16" s="186">
        <f>IFERROR(X16/V16,"-")</f>
        <v>5000</v>
      </c>
      <c r="AA16" s="180">
        <f>SUM(X16:X17)-SUM(J16:J17)</f>
        <v>-31000</v>
      </c>
      <c r="AB16" s="83">
        <f>SUM(X16:X17)/SUM(J16:J17)</f>
        <v>0.13888888888889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1</v>
      </c>
      <c r="BG16" s="110">
        <v>1</v>
      </c>
      <c r="BH16" s="112">
        <f>IFERROR(BG16/BE16,"-")</f>
        <v>0.5</v>
      </c>
      <c r="BI16" s="113">
        <v>5000</v>
      </c>
      <c r="BJ16" s="114">
        <f>IFERROR(BI16/BE16,"-")</f>
        <v>2500</v>
      </c>
      <c r="BK16" s="115">
        <v>1</v>
      </c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5000</v>
      </c>
      <c r="CQ16" s="139">
        <v>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96</v>
      </c>
      <c r="C17" s="189"/>
      <c r="D17" s="189" t="s">
        <v>92</v>
      </c>
      <c r="E17" s="189" t="s">
        <v>93</v>
      </c>
      <c r="F17" s="189" t="s">
        <v>68</v>
      </c>
      <c r="G17" s="88"/>
      <c r="H17" s="88"/>
      <c r="I17" s="88"/>
      <c r="J17" s="180"/>
      <c r="K17" s="79">
        <v>18</v>
      </c>
      <c r="L17" s="79">
        <v>12</v>
      </c>
      <c r="M17" s="79">
        <v>5</v>
      </c>
      <c r="N17" s="89">
        <v>0</v>
      </c>
      <c r="O17" s="90">
        <v>0</v>
      </c>
      <c r="P17" s="91">
        <f>N17+O17</f>
        <v>0</v>
      </c>
      <c r="Q17" s="80">
        <f>IFERROR(P17/M17,"-")</f>
        <v>0</v>
      </c>
      <c r="R17" s="79">
        <v>0</v>
      </c>
      <c r="S17" s="79">
        <v>0</v>
      </c>
      <c r="T17" s="80" t="str">
        <f>IFERROR(R17/(P17),"-")</f>
        <v>-</v>
      </c>
      <c r="U17" s="186"/>
      <c r="V17" s="82">
        <v>0</v>
      </c>
      <c r="W17" s="80" t="str">
        <f>IF(P17=0,"-",V17/P17)</f>
        <v>-</v>
      </c>
      <c r="X17" s="185">
        <v>0</v>
      </c>
      <c r="Y17" s="186" t="str">
        <f>IFERROR(X17/P17,"-")</f>
        <v>-</v>
      </c>
      <c r="Z17" s="186" t="str">
        <f>IFERROR(X17/V17,"-")</f>
        <v>-</v>
      </c>
      <c r="AA17" s="18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</v>
      </c>
      <c r="B18" s="189" t="s">
        <v>97</v>
      </c>
      <c r="C18" s="189"/>
      <c r="D18" s="189" t="s">
        <v>98</v>
      </c>
      <c r="E18" s="189" t="s">
        <v>99</v>
      </c>
      <c r="F18" s="189" t="s">
        <v>63</v>
      </c>
      <c r="G18" s="88" t="s">
        <v>64</v>
      </c>
      <c r="H18" s="88" t="s">
        <v>94</v>
      </c>
      <c r="I18" s="191" t="s">
        <v>100</v>
      </c>
      <c r="J18" s="180">
        <v>36000</v>
      </c>
      <c r="K18" s="79">
        <v>5</v>
      </c>
      <c r="L18" s="79">
        <v>0</v>
      </c>
      <c r="M18" s="79">
        <v>25</v>
      </c>
      <c r="N18" s="89">
        <v>4</v>
      </c>
      <c r="O18" s="90">
        <v>0</v>
      </c>
      <c r="P18" s="91">
        <f>N18+O18</f>
        <v>4</v>
      </c>
      <c r="Q18" s="80">
        <f>IFERROR(P18/M18,"-")</f>
        <v>0.16</v>
      </c>
      <c r="R18" s="79">
        <v>0</v>
      </c>
      <c r="S18" s="79">
        <v>2</v>
      </c>
      <c r="T18" s="80">
        <f>IFERROR(R18/(P18),"-")</f>
        <v>0</v>
      </c>
      <c r="U18" s="186">
        <f>IFERROR(J18/SUM(N18:O19),"-")</f>
        <v>7200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SUM(X18:X19)-SUM(J18:J19)</f>
        <v>-36000</v>
      </c>
      <c r="AB18" s="83">
        <f>SUM(X18:X19)/SUM(J18:J19)</f>
        <v>0</v>
      </c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0.25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3</v>
      </c>
      <c r="BO18" s="118">
        <f>IF(P18=0,"",IF(BN18=0,"",(BN18/P18)))</f>
        <v>0.75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101</v>
      </c>
      <c r="C19" s="189"/>
      <c r="D19" s="189" t="s">
        <v>98</v>
      </c>
      <c r="E19" s="189" t="s">
        <v>99</v>
      </c>
      <c r="F19" s="189" t="s">
        <v>68</v>
      </c>
      <c r="G19" s="88"/>
      <c r="H19" s="88"/>
      <c r="I19" s="88"/>
      <c r="J19" s="180"/>
      <c r="K19" s="79">
        <v>18</v>
      </c>
      <c r="L19" s="79">
        <v>11</v>
      </c>
      <c r="M19" s="79">
        <v>60</v>
      </c>
      <c r="N19" s="89">
        <v>1</v>
      </c>
      <c r="O19" s="90">
        <v>0</v>
      </c>
      <c r="P19" s="91">
        <f>N19+O19</f>
        <v>1</v>
      </c>
      <c r="Q19" s="80">
        <f>IFERROR(P19/M19,"-")</f>
        <v>0.016666666666667</v>
      </c>
      <c r="R19" s="79">
        <v>0</v>
      </c>
      <c r="S19" s="79">
        <v>0</v>
      </c>
      <c r="T19" s="80">
        <f>IFERROR(R19/(P19),"-")</f>
        <v>0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1</v>
      </c>
      <c r="B20" s="189" t="s">
        <v>102</v>
      </c>
      <c r="C20" s="189"/>
      <c r="D20" s="189" t="s">
        <v>103</v>
      </c>
      <c r="E20" s="189" t="s">
        <v>104</v>
      </c>
      <c r="F20" s="189" t="s">
        <v>63</v>
      </c>
      <c r="G20" s="88" t="s">
        <v>64</v>
      </c>
      <c r="H20" s="88" t="s">
        <v>94</v>
      </c>
      <c r="I20" s="190" t="s">
        <v>105</v>
      </c>
      <c r="J20" s="180">
        <v>36000</v>
      </c>
      <c r="K20" s="79">
        <v>6</v>
      </c>
      <c r="L20" s="79">
        <v>0</v>
      </c>
      <c r="M20" s="79">
        <v>36</v>
      </c>
      <c r="N20" s="89">
        <v>4</v>
      </c>
      <c r="O20" s="90">
        <v>0</v>
      </c>
      <c r="P20" s="91">
        <f>N20+O20</f>
        <v>4</v>
      </c>
      <c r="Q20" s="80">
        <f>IFERROR(P20/M20,"-")</f>
        <v>0.11111111111111</v>
      </c>
      <c r="R20" s="79">
        <v>1</v>
      </c>
      <c r="S20" s="79">
        <v>1</v>
      </c>
      <c r="T20" s="80">
        <f>IFERROR(R20/(P20),"-")</f>
        <v>0.25</v>
      </c>
      <c r="U20" s="186">
        <f>IFERROR(J20/SUM(N20:O21),"-")</f>
        <v>6000</v>
      </c>
      <c r="V20" s="82">
        <v>1</v>
      </c>
      <c r="W20" s="80">
        <f>IF(P20=0,"-",V20/P20)</f>
        <v>0.25</v>
      </c>
      <c r="X20" s="185">
        <v>36000</v>
      </c>
      <c r="Y20" s="186">
        <f>IFERROR(X20/P20,"-")</f>
        <v>9000</v>
      </c>
      <c r="Z20" s="186">
        <f>IFERROR(X20/V20,"-")</f>
        <v>36000</v>
      </c>
      <c r="AA20" s="180">
        <f>SUM(X20:X21)-SUM(J20:J21)</f>
        <v>0</v>
      </c>
      <c r="AB20" s="83">
        <f>SUM(X20:X21)/SUM(J20:J21)</f>
        <v>1</v>
      </c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4</v>
      </c>
      <c r="BO20" s="118">
        <f>IF(P20=0,"",IF(BN20=0,"",(BN20/P20)))</f>
        <v>1</v>
      </c>
      <c r="BP20" s="119">
        <v>1</v>
      </c>
      <c r="BQ20" s="120">
        <f>IFERROR(BP20/BN20,"-")</f>
        <v>0.25</v>
      </c>
      <c r="BR20" s="121">
        <v>36000</v>
      </c>
      <c r="BS20" s="122">
        <f>IFERROR(BR20/BN20,"-")</f>
        <v>9000</v>
      </c>
      <c r="BT20" s="123"/>
      <c r="BU20" s="123"/>
      <c r="BV20" s="123">
        <v>1</v>
      </c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36000</v>
      </c>
      <c r="CQ20" s="139">
        <v>36000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106</v>
      </c>
      <c r="C21" s="189"/>
      <c r="D21" s="189" t="s">
        <v>103</v>
      </c>
      <c r="E21" s="189" t="s">
        <v>104</v>
      </c>
      <c r="F21" s="189" t="s">
        <v>68</v>
      </c>
      <c r="G21" s="88"/>
      <c r="H21" s="88"/>
      <c r="I21" s="88"/>
      <c r="J21" s="180"/>
      <c r="K21" s="79">
        <v>12</v>
      </c>
      <c r="L21" s="79">
        <v>8</v>
      </c>
      <c r="M21" s="79">
        <v>3</v>
      </c>
      <c r="N21" s="89">
        <v>2</v>
      </c>
      <c r="O21" s="90">
        <v>0</v>
      </c>
      <c r="P21" s="91">
        <f>N21+O21</f>
        <v>2</v>
      </c>
      <c r="Q21" s="80">
        <f>IFERROR(P21/M21,"-")</f>
        <v>0.66666666666667</v>
      </c>
      <c r="R21" s="79">
        <v>0</v>
      </c>
      <c r="S21" s="79">
        <v>0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2</v>
      </c>
      <c r="BO21" s="118">
        <f>IF(P21=0,"",IF(BN21=0,"",(BN21/P21)))</f>
        <v>1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</v>
      </c>
      <c r="B22" s="189" t="s">
        <v>107</v>
      </c>
      <c r="C22" s="189"/>
      <c r="D22" s="189" t="s">
        <v>108</v>
      </c>
      <c r="E22" s="189" t="s">
        <v>109</v>
      </c>
      <c r="F22" s="189" t="s">
        <v>63</v>
      </c>
      <c r="G22" s="88" t="s">
        <v>64</v>
      </c>
      <c r="H22" s="88" t="s">
        <v>94</v>
      </c>
      <c r="I22" s="191" t="s">
        <v>110</v>
      </c>
      <c r="J22" s="180">
        <v>36000</v>
      </c>
      <c r="K22" s="79">
        <v>10</v>
      </c>
      <c r="L22" s="79">
        <v>0</v>
      </c>
      <c r="M22" s="79">
        <v>51</v>
      </c>
      <c r="N22" s="89">
        <v>6</v>
      </c>
      <c r="O22" s="90">
        <v>0</v>
      </c>
      <c r="P22" s="91">
        <f>N22+O22</f>
        <v>6</v>
      </c>
      <c r="Q22" s="80">
        <f>IFERROR(P22/M22,"-")</f>
        <v>0.11764705882353</v>
      </c>
      <c r="R22" s="79">
        <v>0</v>
      </c>
      <c r="S22" s="79">
        <v>1</v>
      </c>
      <c r="T22" s="80">
        <f>IFERROR(R22/(P22),"-")</f>
        <v>0</v>
      </c>
      <c r="U22" s="186">
        <f>IFERROR(J22/SUM(N22:O23),"-")</f>
        <v>5142.8571428571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SUM(X22:X23)-SUM(J22:J23)</f>
        <v>-36000</v>
      </c>
      <c r="AB22" s="83">
        <f>SUM(X22:X23)/SUM(J22:J23)</f>
        <v>0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>
        <v>1</v>
      </c>
      <c r="AW22" s="105">
        <f>IF(P22=0,"",IF(AV22=0,"",(AV22/P22)))</f>
        <v>0.16666666666667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1</v>
      </c>
      <c r="BF22" s="111">
        <f>IF(P22=0,"",IF(BE22=0,"",(BE22/P22)))</f>
        <v>0.16666666666667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3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0.16666666666667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111</v>
      </c>
      <c r="C23" s="189"/>
      <c r="D23" s="189" t="s">
        <v>108</v>
      </c>
      <c r="E23" s="189" t="s">
        <v>109</v>
      </c>
      <c r="F23" s="189" t="s">
        <v>68</v>
      </c>
      <c r="G23" s="88"/>
      <c r="H23" s="88"/>
      <c r="I23" s="88"/>
      <c r="J23" s="180"/>
      <c r="K23" s="79">
        <v>23</v>
      </c>
      <c r="L23" s="79">
        <v>10</v>
      </c>
      <c r="M23" s="79">
        <v>4</v>
      </c>
      <c r="N23" s="89">
        <v>1</v>
      </c>
      <c r="O23" s="90">
        <v>0</v>
      </c>
      <c r="P23" s="91">
        <f>N23+O23</f>
        <v>1</v>
      </c>
      <c r="Q23" s="80">
        <f>IFERROR(P23/M23,"-")</f>
        <v>0.25</v>
      </c>
      <c r="R23" s="79">
        <v>0</v>
      </c>
      <c r="S23" s="79">
        <v>0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1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>
        <f>AB24</f>
        <v>1.7833333333333</v>
      </c>
      <c r="B24" s="189" t="s">
        <v>112</v>
      </c>
      <c r="C24" s="189"/>
      <c r="D24" s="189" t="s">
        <v>113</v>
      </c>
      <c r="E24" s="189" t="s">
        <v>109</v>
      </c>
      <c r="F24" s="189" t="s">
        <v>63</v>
      </c>
      <c r="G24" s="88" t="s">
        <v>82</v>
      </c>
      <c r="H24" s="88" t="s">
        <v>114</v>
      </c>
      <c r="I24" s="191" t="s">
        <v>115</v>
      </c>
      <c r="J24" s="180">
        <v>120000</v>
      </c>
      <c r="K24" s="79">
        <v>4</v>
      </c>
      <c r="L24" s="79">
        <v>0</v>
      </c>
      <c r="M24" s="79">
        <v>31</v>
      </c>
      <c r="N24" s="89">
        <v>1</v>
      </c>
      <c r="O24" s="90">
        <v>0</v>
      </c>
      <c r="P24" s="91">
        <f>N24+O24</f>
        <v>1</v>
      </c>
      <c r="Q24" s="80">
        <f>IFERROR(P24/M24,"-")</f>
        <v>0.032258064516129</v>
      </c>
      <c r="R24" s="79">
        <v>0</v>
      </c>
      <c r="S24" s="79">
        <v>0</v>
      </c>
      <c r="T24" s="80">
        <f>IFERROR(R24/(P24),"-")</f>
        <v>0</v>
      </c>
      <c r="U24" s="186">
        <f>IFERROR(J24/SUM(N24:O28),"-")</f>
        <v>7500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SUM(X24:X28)-SUM(J24:J28)</f>
        <v>94000</v>
      </c>
      <c r="AB24" s="83">
        <f>SUM(X24:X28)/SUM(J24:J28)</f>
        <v>1.7833333333333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1</v>
      </c>
      <c r="BX24" s="125">
        <f>IF(P24=0,"",IF(BW24=0,"",(BW24/P24)))</f>
        <v>1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116</v>
      </c>
      <c r="C25" s="189"/>
      <c r="D25" s="189" t="s">
        <v>117</v>
      </c>
      <c r="E25" s="189" t="s">
        <v>104</v>
      </c>
      <c r="F25" s="189" t="s">
        <v>63</v>
      </c>
      <c r="G25" s="88" t="s">
        <v>82</v>
      </c>
      <c r="H25" s="88" t="s">
        <v>114</v>
      </c>
      <c r="I25" s="190" t="s">
        <v>78</v>
      </c>
      <c r="J25" s="180"/>
      <c r="K25" s="79">
        <v>3</v>
      </c>
      <c r="L25" s="79">
        <v>0</v>
      </c>
      <c r="M25" s="79">
        <v>21</v>
      </c>
      <c r="N25" s="89">
        <v>1</v>
      </c>
      <c r="O25" s="90">
        <v>0</v>
      </c>
      <c r="P25" s="91">
        <f>N25+O25</f>
        <v>1</v>
      </c>
      <c r="Q25" s="80">
        <f>IFERROR(P25/M25,"-")</f>
        <v>0.047619047619048</v>
      </c>
      <c r="R25" s="79">
        <v>0</v>
      </c>
      <c r="S25" s="79">
        <v>0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1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118</v>
      </c>
      <c r="C26" s="189"/>
      <c r="D26" s="189" t="s">
        <v>119</v>
      </c>
      <c r="E26" s="189" t="s">
        <v>99</v>
      </c>
      <c r="F26" s="189" t="s">
        <v>63</v>
      </c>
      <c r="G26" s="88" t="s">
        <v>82</v>
      </c>
      <c r="H26" s="88" t="s">
        <v>114</v>
      </c>
      <c r="I26" s="191" t="s">
        <v>120</v>
      </c>
      <c r="J26" s="180"/>
      <c r="K26" s="79">
        <v>10</v>
      </c>
      <c r="L26" s="79">
        <v>0</v>
      </c>
      <c r="M26" s="79">
        <v>62</v>
      </c>
      <c r="N26" s="89">
        <v>6</v>
      </c>
      <c r="O26" s="90">
        <v>0</v>
      </c>
      <c r="P26" s="91">
        <f>N26+O26</f>
        <v>6</v>
      </c>
      <c r="Q26" s="80">
        <f>IFERROR(P26/M26,"-")</f>
        <v>0.096774193548387</v>
      </c>
      <c r="R26" s="79">
        <v>0</v>
      </c>
      <c r="S26" s="79">
        <v>3</v>
      </c>
      <c r="T26" s="80">
        <f>IFERROR(R26/(P26),"-")</f>
        <v>0</v>
      </c>
      <c r="U26" s="186"/>
      <c r="V26" s="82">
        <v>3</v>
      </c>
      <c r="W26" s="80">
        <f>IF(P26=0,"-",V26/P26)</f>
        <v>0.5</v>
      </c>
      <c r="X26" s="185">
        <v>27000</v>
      </c>
      <c r="Y26" s="186">
        <f>IFERROR(X26/P26,"-")</f>
        <v>4500</v>
      </c>
      <c r="Z26" s="186">
        <f>IFERROR(X26/V26,"-")</f>
        <v>9000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2</v>
      </c>
      <c r="BF26" s="111">
        <f>IF(P26=0,"",IF(BE26=0,"",(BE26/P26)))</f>
        <v>0.33333333333333</v>
      </c>
      <c r="BG26" s="110">
        <v>1</v>
      </c>
      <c r="BH26" s="112">
        <f>IFERROR(BG26/BE26,"-")</f>
        <v>0.5</v>
      </c>
      <c r="BI26" s="113">
        <v>8000</v>
      </c>
      <c r="BJ26" s="114">
        <f>IFERROR(BI26/BE26,"-")</f>
        <v>4000</v>
      </c>
      <c r="BK26" s="115"/>
      <c r="BL26" s="115">
        <v>1</v>
      </c>
      <c r="BM26" s="115"/>
      <c r="BN26" s="117">
        <v>4</v>
      </c>
      <c r="BO26" s="118">
        <f>IF(P26=0,"",IF(BN26=0,"",(BN26/P26)))</f>
        <v>0.66666666666667</v>
      </c>
      <c r="BP26" s="119">
        <v>2</v>
      </c>
      <c r="BQ26" s="120">
        <f>IFERROR(BP26/BN26,"-")</f>
        <v>0.5</v>
      </c>
      <c r="BR26" s="121">
        <v>19000</v>
      </c>
      <c r="BS26" s="122">
        <f>IFERROR(BR26/BN26,"-")</f>
        <v>4750</v>
      </c>
      <c r="BT26" s="123">
        <v>1</v>
      </c>
      <c r="BU26" s="123"/>
      <c r="BV26" s="123">
        <v>1</v>
      </c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3</v>
      </c>
      <c r="CP26" s="139">
        <v>27000</v>
      </c>
      <c r="CQ26" s="139">
        <v>14000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121</v>
      </c>
      <c r="C27" s="189"/>
      <c r="D27" s="189" t="s">
        <v>122</v>
      </c>
      <c r="E27" s="189" t="s">
        <v>93</v>
      </c>
      <c r="F27" s="189" t="s">
        <v>63</v>
      </c>
      <c r="G27" s="88" t="s">
        <v>82</v>
      </c>
      <c r="H27" s="88" t="s">
        <v>114</v>
      </c>
      <c r="I27" s="190" t="s">
        <v>72</v>
      </c>
      <c r="J27" s="180"/>
      <c r="K27" s="79">
        <v>2</v>
      </c>
      <c r="L27" s="79">
        <v>0</v>
      </c>
      <c r="M27" s="79">
        <v>30</v>
      </c>
      <c r="N27" s="89">
        <v>1</v>
      </c>
      <c r="O27" s="90">
        <v>0</v>
      </c>
      <c r="P27" s="91">
        <f>N27+O27</f>
        <v>1</v>
      </c>
      <c r="Q27" s="80">
        <f>IFERROR(P27/M27,"-")</f>
        <v>0.033333333333333</v>
      </c>
      <c r="R27" s="79">
        <v>0</v>
      </c>
      <c r="S27" s="79">
        <v>0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1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123</v>
      </c>
      <c r="C28" s="189"/>
      <c r="D28" s="189" t="s">
        <v>124</v>
      </c>
      <c r="E28" s="189" t="s">
        <v>124</v>
      </c>
      <c r="F28" s="189" t="s">
        <v>68</v>
      </c>
      <c r="G28" s="88" t="s">
        <v>125</v>
      </c>
      <c r="H28" s="88"/>
      <c r="I28" s="88"/>
      <c r="J28" s="180"/>
      <c r="K28" s="79">
        <v>49</v>
      </c>
      <c r="L28" s="79">
        <v>30</v>
      </c>
      <c r="M28" s="79">
        <v>20</v>
      </c>
      <c r="N28" s="89">
        <v>7</v>
      </c>
      <c r="O28" s="90">
        <v>0</v>
      </c>
      <c r="P28" s="91">
        <f>N28+O28</f>
        <v>7</v>
      </c>
      <c r="Q28" s="80">
        <f>IFERROR(P28/M28,"-")</f>
        <v>0.35</v>
      </c>
      <c r="R28" s="79">
        <v>1</v>
      </c>
      <c r="S28" s="79">
        <v>1</v>
      </c>
      <c r="T28" s="80">
        <f>IFERROR(R28/(P28),"-")</f>
        <v>0.14285714285714</v>
      </c>
      <c r="U28" s="186"/>
      <c r="V28" s="82">
        <v>3</v>
      </c>
      <c r="W28" s="80">
        <f>IF(P28=0,"-",V28/P28)</f>
        <v>0.42857142857143</v>
      </c>
      <c r="X28" s="185">
        <v>187000</v>
      </c>
      <c r="Y28" s="186">
        <f>IFERROR(X28/P28,"-")</f>
        <v>26714.285714286</v>
      </c>
      <c r="Z28" s="186">
        <f>IFERROR(X28/V28,"-")</f>
        <v>62333.333333333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0.14285714285714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3</v>
      </c>
      <c r="BO28" s="118">
        <f>IF(P28=0,"",IF(BN28=0,"",(BN28/P28)))</f>
        <v>0.42857142857143</v>
      </c>
      <c r="BP28" s="119">
        <v>2</v>
      </c>
      <c r="BQ28" s="120">
        <f>IFERROR(BP28/BN28,"-")</f>
        <v>0.66666666666667</v>
      </c>
      <c r="BR28" s="121">
        <v>184000</v>
      </c>
      <c r="BS28" s="122">
        <f>IFERROR(BR28/BN28,"-")</f>
        <v>61333.333333333</v>
      </c>
      <c r="BT28" s="123"/>
      <c r="BU28" s="123"/>
      <c r="BV28" s="123">
        <v>2</v>
      </c>
      <c r="BW28" s="124">
        <v>2</v>
      </c>
      <c r="BX28" s="125">
        <f>IF(P28=0,"",IF(BW28=0,"",(BW28/P28)))</f>
        <v>0.28571428571429</v>
      </c>
      <c r="BY28" s="126">
        <v>1</v>
      </c>
      <c r="BZ28" s="127">
        <f>IFERROR(BY28/BW28,"-")</f>
        <v>0.5</v>
      </c>
      <c r="CA28" s="128">
        <v>3000</v>
      </c>
      <c r="CB28" s="129">
        <f>IFERROR(CA28/BW28,"-")</f>
        <v>1500</v>
      </c>
      <c r="CC28" s="130">
        <v>1</v>
      </c>
      <c r="CD28" s="130"/>
      <c r="CE28" s="130"/>
      <c r="CF28" s="131">
        <v>1</v>
      </c>
      <c r="CG28" s="132">
        <f>IF(P28=0,"",IF(CF28=0,"",(CF28/P28)))</f>
        <v>0.14285714285714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3</v>
      </c>
      <c r="CP28" s="139">
        <v>187000</v>
      </c>
      <c r="CQ28" s="139">
        <v>171000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30"/>
      <c r="B29" s="85"/>
      <c r="C29" s="86"/>
      <c r="D29" s="86"/>
      <c r="E29" s="86"/>
      <c r="F29" s="87"/>
      <c r="G29" s="88"/>
      <c r="H29" s="88"/>
      <c r="I29" s="88"/>
      <c r="J29" s="181"/>
      <c r="K29" s="34"/>
      <c r="L29" s="34"/>
      <c r="M29" s="31"/>
      <c r="N29" s="23"/>
      <c r="O29" s="23"/>
      <c r="P29" s="23"/>
      <c r="Q29" s="32"/>
      <c r="R29" s="32"/>
      <c r="S29" s="23"/>
      <c r="T29" s="32"/>
      <c r="U29" s="187"/>
      <c r="V29" s="25"/>
      <c r="W29" s="25"/>
      <c r="X29" s="187"/>
      <c r="Y29" s="187"/>
      <c r="Z29" s="187"/>
      <c r="AA29" s="187"/>
      <c r="AB29" s="33"/>
      <c r="AC29" s="57"/>
      <c r="AD29" s="61"/>
      <c r="AE29" s="62"/>
      <c r="AF29" s="61"/>
      <c r="AG29" s="65"/>
      <c r="AH29" s="66"/>
      <c r="AI29" s="67"/>
      <c r="AJ29" s="68"/>
      <c r="AK29" s="68"/>
      <c r="AL29" s="68"/>
      <c r="AM29" s="61"/>
      <c r="AN29" s="62"/>
      <c r="AO29" s="61"/>
      <c r="AP29" s="65"/>
      <c r="AQ29" s="66"/>
      <c r="AR29" s="67"/>
      <c r="AS29" s="68"/>
      <c r="AT29" s="68"/>
      <c r="AU29" s="68"/>
      <c r="AV29" s="61"/>
      <c r="AW29" s="62"/>
      <c r="AX29" s="61"/>
      <c r="AY29" s="65"/>
      <c r="AZ29" s="66"/>
      <c r="BA29" s="67"/>
      <c r="BB29" s="68"/>
      <c r="BC29" s="68"/>
      <c r="BD29" s="68"/>
      <c r="BE29" s="61"/>
      <c r="BF29" s="62"/>
      <c r="BG29" s="61"/>
      <c r="BH29" s="65"/>
      <c r="BI29" s="66"/>
      <c r="BJ29" s="67"/>
      <c r="BK29" s="68"/>
      <c r="BL29" s="68"/>
      <c r="BM29" s="68"/>
      <c r="BN29" s="63"/>
      <c r="BO29" s="64"/>
      <c r="BP29" s="61"/>
      <c r="BQ29" s="65"/>
      <c r="BR29" s="66"/>
      <c r="BS29" s="67"/>
      <c r="BT29" s="68"/>
      <c r="BU29" s="68"/>
      <c r="BV29" s="68"/>
      <c r="BW29" s="63"/>
      <c r="BX29" s="64"/>
      <c r="BY29" s="61"/>
      <c r="BZ29" s="65"/>
      <c r="CA29" s="66"/>
      <c r="CB29" s="67"/>
      <c r="CC29" s="68"/>
      <c r="CD29" s="68"/>
      <c r="CE29" s="68"/>
      <c r="CF29" s="63"/>
      <c r="CG29" s="64"/>
      <c r="CH29" s="61"/>
      <c r="CI29" s="65"/>
      <c r="CJ29" s="66"/>
      <c r="CK29" s="67"/>
      <c r="CL29" s="68"/>
      <c r="CM29" s="68"/>
      <c r="CN29" s="68"/>
      <c r="CO29" s="69"/>
      <c r="CP29" s="66"/>
      <c r="CQ29" s="66"/>
      <c r="CR29" s="66"/>
      <c r="CS29" s="70"/>
    </row>
    <row r="30" spans="1:98">
      <c r="A30" s="30"/>
      <c r="B30" s="37"/>
      <c r="C30" s="21"/>
      <c r="D30" s="21"/>
      <c r="E30" s="21"/>
      <c r="F30" s="22"/>
      <c r="G30" s="36"/>
      <c r="H30" s="36"/>
      <c r="I30" s="73"/>
      <c r="J30" s="182"/>
      <c r="K30" s="34"/>
      <c r="L30" s="34"/>
      <c r="M30" s="31"/>
      <c r="N30" s="23"/>
      <c r="O30" s="23"/>
      <c r="P30" s="23"/>
      <c r="Q30" s="32"/>
      <c r="R30" s="32"/>
      <c r="S30" s="23"/>
      <c r="T30" s="32"/>
      <c r="U30" s="187"/>
      <c r="V30" s="25"/>
      <c r="W30" s="25"/>
      <c r="X30" s="187"/>
      <c r="Y30" s="187"/>
      <c r="Z30" s="187"/>
      <c r="AA30" s="187"/>
      <c r="AB30" s="33"/>
      <c r="AC30" s="59"/>
      <c r="AD30" s="61"/>
      <c r="AE30" s="62"/>
      <c r="AF30" s="61"/>
      <c r="AG30" s="65"/>
      <c r="AH30" s="66"/>
      <c r="AI30" s="67"/>
      <c r="AJ30" s="68"/>
      <c r="AK30" s="68"/>
      <c r="AL30" s="68"/>
      <c r="AM30" s="61"/>
      <c r="AN30" s="62"/>
      <c r="AO30" s="61"/>
      <c r="AP30" s="65"/>
      <c r="AQ30" s="66"/>
      <c r="AR30" s="67"/>
      <c r="AS30" s="68"/>
      <c r="AT30" s="68"/>
      <c r="AU30" s="68"/>
      <c r="AV30" s="61"/>
      <c r="AW30" s="62"/>
      <c r="AX30" s="61"/>
      <c r="AY30" s="65"/>
      <c r="AZ30" s="66"/>
      <c r="BA30" s="67"/>
      <c r="BB30" s="68"/>
      <c r="BC30" s="68"/>
      <c r="BD30" s="68"/>
      <c r="BE30" s="61"/>
      <c r="BF30" s="62"/>
      <c r="BG30" s="61"/>
      <c r="BH30" s="65"/>
      <c r="BI30" s="66"/>
      <c r="BJ30" s="67"/>
      <c r="BK30" s="68"/>
      <c r="BL30" s="68"/>
      <c r="BM30" s="68"/>
      <c r="BN30" s="63"/>
      <c r="BO30" s="64"/>
      <c r="BP30" s="61"/>
      <c r="BQ30" s="65"/>
      <c r="BR30" s="66"/>
      <c r="BS30" s="67"/>
      <c r="BT30" s="68"/>
      <c r="BU30" s="68"/>
      <c r="BV30" s="68"/>
      <c r="BW30" s="63"/>
      <c r="BX30" s="64"/>
      <c r="BY30" s="61"/>
      <c r="BZ30" s="65"/>
      <c r="CA30" s="66"/>
      <c r="CB30" s="67"/>
      <c r="CC30" s="68"/>
      <c r="CD30" s="68"/>
      <c r="CE30" s="68"/>
      <c r="CF30" s="63"/>
      <c r="CG30" s="64"/>
      <c r="CH30" s="61"/>
      <c r="CI30" s="65"/>
      <c r="CJ30" s="66"/>
      <c r="CK30" s="67"/>
      <c r="CL30" s="68"/>
      <c r="CM30" s="68"/>
      <c r="CN30" s="68"/>
      <c r="CO30" s="69"/>
      <c r="CP30" s="66"/>
      <c r="CQ30" s="66"/>
      <c r="CR30" s="66"/>
      <c r="CS30" s="70"/>
    </row>
    <row r="31" spans="1:98">
      <c r="A31" s="19">
        <f>AB31</f>
        <v>1.1611610486891</v>
      </c>
      <c r="B31" s="39"/>
      <c r="C31" s="39"/>
      <c r="D31" s="39"/>
      <c r="E31" s="39"/>
      <c r="F31" s="39"/>
      <c r="G31" s="40" t="s">
        <v>126</v>
      </c>
      <c r="H31" s="40"/>
      <c r="I31" s="40"/>
      <c r="J31" s="183">
        <f>SUM(J6:J30)</f>
        <v>1068000</v>
      </c>
      <c r="K31" s="41">
        <f>SUM(K6:K30)</f>
        <v>535</v>
      </c>
      <c r="L31" s="41">
        <f>SUM(L6:L30)</f>
        <v>199</v>
      </c>
      <c r="M31" s="41">
        <f>SUM(M6:M30)</f>
        <v>777</v>
      </c>
      <c r="N31" s="41">
        <f>SUM(N6:N30)</f>
        <v>95</v>
      </c>
      <c r="O31" s="41">
        <f>SUM(O6:O30)</f>
        <v>0</v>
      </c>
      <c r="P31" s="41">
        <f>SUM(P6:P30)</f>
        <v>95</v>
      </c>
      <c r="Q31" s="42">
        <f>IFERROR(P31/M31,"-")</f>
        <v>0.12226512226512</v>
      </c>
      <c r="R31" s="76">
        <f>SUM(R6:R30)</f>
        <v>9</v>
      </c>
      <c r="S31" s="76">
        <f>SUM(S6:S30)</f>
        <v>22</v>
      </c>
      <c r="T31" s="42">
        <f>IFERROR(R31/P31,"-")</f>
        <v>0.094736842105263</v>
      </c>
      <c r="U31" s="188">
        <f>IFERROR(J31/P31,"-")</f>
        <v>11242.105263158</v>
      </c>
      <c r="V31" s="44">
        <f>SUM(V6:V30)</f>
        <v>21</v>
      </c>
      <c r="W31" s="42">
        <f>IFERROR(V31/P31,"-")</f>
        <v>0.22105263157895</v>
      </c>
      <c r="X31" s="183">
        <f>SUM(X6:X30)</f>
        <v>1240120</v>
      </c>
      <c r="Y31" s="183">
        <f>IFERROR(X31/P31,"-")</f>
        <v>13053.894736842</v>
      </c>
      <c r="Z31" s="183">
        <f>IFERROR(X31/V31,"-")</f>
        <v>59053.333333333</v>
      </c>
      <c r="AA31" s="183">
        <f>X31-J31</f>
        <v>172120</v>
      </c>
      <c r="AB31" s="45">
        <f>X31/J31</f>
        <v>1.1611610486891</v>
      </c>
      <c r="AC31" s="58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8"/>
    <mergeCell ref="J24:J28"/>
    <mergeCell ref="U24:U28"/>
    <mergeCell ref="AA24:AA28"/>
    <mergeCell ref="AB24:AB28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