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<sst xmlns="http://schemas.openxmlformats.org/spreadsheetml/2006/main" uniqueCount="130">
  <si>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</si>
  <si>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</si>
  <si>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</si>
  <si>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</si>
  <si>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</si>
  <si>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</si>
  <si>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</si>
  <si>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</si>
  <si>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</si>
  <si>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</si>
  <si>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</si>
  <si>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</si>
  <si>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</si>
  <si>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</si>
  <si>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</si>
  <si>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</si>
  <si>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</si>
  <si>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</si>
  <si>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</si>
  <si>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</si>
  <si>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</si>
  <si>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</si>
  <si>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</si>
  <si>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</si>
  <si>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</si>
  <si>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</si>
  <si>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</si>
  <si>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</si>
  <si>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</si>
  <si>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</si>
  <si>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</si>
  <si>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</si>
  <si>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</si>
  <si>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</si>
  <si>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</si>
  <si>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</si>
  <si>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</si>
  <si>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</si>
  <si>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</si>
  <si>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</si>
  <si>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</si>
  <si>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</si>
  <si>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</si>
  <si>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</si>
  <si>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</si>
  <si>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</si>
  <si>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</si>
  <si>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</si>
  <si>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</si>
  <si>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</si>
  <si>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</si>
  <si>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</si>
  <si>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</si>
  <si>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</si>
  <si>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</si>
  <si>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</si>
  <si>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</si>
  <si>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</si>
  <si>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</si>
  <si>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</si>
  <si>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pp1688</t>
  </si>
  <si>
    <t>黒：C版</t>
  </si>
  <si>
    <t>70歳までの出会いリクルート</t>
  </si>
  <si>
    <t>lp01</t>
  </si>
  <si>
    <t>スポニチ関東</t>
  </si>
  <si>
    <t>全5段</t>
  </si>
  <si>
    <t>4月02日(木)</t>
  </si>
  <si>
    <t>pp1689</t>
  </si>
  <si>
    <t>空電</t>
  </si>
  <si>
    <t>pp1690</t>
  </si>
  <si>
    <t>雑誌版</t>
  </si>
  <si>
    <t>ぶっ飛び出会い！！こんな優良サイト今までなかった</t>
  </si>
  <si>
    <t>スポニチ関西</t>
  </si>
  <si>
    <t>4月12日(日)</t>
  </si>
  <si>
    <t>pp1691</t>
  </si>
  <si>
    <t>pp1692</t>
  </si>
  <si>
    <t>サプリ版2：新聞使用</t>
  </si>
  <si>
    <t>男の自信復活！</t>
  </si>
  <si>
    <t>ニッカン関西</t>
  </si>
  <si>
    <t>4月11日(土)</t>
  </si>
  <si>
    <t>pp1693</t>
  </si>
  <si>
    <t>pp1694</t>
  </si>
  <si>
    <t>記事風版 赤枠</t>
  </si>
  <si>
    <t>出会いバブル到来</t>
  </si>
  <si>
    <t>デイリースポーツ関西</t>
  </si>
  <si>
    <t>4C終面全5段</t>
  </si>
  <si>
    <t>4月10日(金)</t>
  </si>
  <si>
    <t>pp1695</t>
  </si>
  <si>
    <t>pp1696</t>
  </si>
  <si>
    <t>右女３</t>
  </si>
  <si>
    <t>出会い懇願。私たち(この歳でも)真剣なんです。</t>
  </si>
  <si>
    <t>サンスポ関東</t>
  </si>
  <si>
    <t>半5段</t>
  </si>
  <si>
    <t>4月25日(土)</t>
  </si>
  <si>
    <t>pp1697</t>
  </si>
  <si>
    <t>pp1698</t>
  </si>
  <si>
    <t>40代以上限定40代50代60代 中年女性が多いサイト</t>
  </si>
  <si>
    <t>サンスポ関西</t>
  </si>
  <si>
    <t>4月18日(土)</t>
  </si>
  <si>
    <t>pp1699</t>
  </si>
  <si>
    <t>pp1700</t>
  </si>
  <si>
    <t>大正版</t>
  </si>
  <si>
    <t>115「4人も出会ったって！？体がもたない。せめて3人にしなさい。」</t>
  </si>
  <si>
    <t>4C雑報</t>
  </si>
  <si>
    <t>4月04日(土)</t>
  </si>
  <si>
    <t>pp1701</t>
  </si>
  <si>
    <t>pp1702</t>
  </si>
  <si>
    <t>116「誘われる男の余裕」</t>
  </si>
  <si>
    <t>pp1703</t>
  </si>
  <si>
    <t>pp1704</t>
  </si>
  <si>
    <t>117「3人会ったらその内1人は超絶美人」</t>
  </si>
  <si>
    <t>pp1705</t>
  </si>
  <si>
    <t>pp1706</t>
  </si>
  <si>
    <t>118「訳アリ。だから女性からも誘われる」</t>
  </si>
  <si>
    <t>4月26日(日)</t>
  </si>
  <si>
    <t>pp1707</t>
  </si>
  <si>
    <t>pp1708</t>
  </si>
  <si>
    <t>記事</t>
  </si>
  <si>
    <t>4C記事枠</t>
  </si>
  <si>
    <t>4月05日(日)</t>
  </si>
  <si>
    <t>pp1709</t>
  </si>
  <si>
    <t>pp1710</t>
  </si>
  <si>
    <t>記事（黄）</t>
  </si>
  <si>
    <t>4月19日(日)</t>
  </si>
  <si>
    <t>pp1711</t>
  </si>
  <si>
    <t>記事（赤）</t>
  </si>
  <si>
    <t>pp1712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</si>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</sst>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25</v>
      </c>
      <c r="D6" s="180">
        <v>1044000</v>
      </c>
      <c r="E6" s="79">
        <v>481</v>
      </c>
      <c r="F6" s="79">
        <v>207</v>
      </c>
      <c r="G6" s="79">
        <v>862</v>
      </c>
      <c r="H6" s="89">
        <v>85</v>
      </c>
      <c r="I6" s="90">
        <v>1</v>
      </c>
      <c r="J6" s="143">
        <f>H6+I6</f>
        <v>86</v>
      </c>
      <c r="K6" s="80">
        <f>IFERROR(J6/G6,"-")</f>
        <v>0.099767981438515</v>
      </c>
      <c r="L6" s="79">
        <v>14</v>
      </c>
      <c r="M6" s="79">
        <v>19</v>
      </c>
      <c r="N6" s="80">
        <f>IFERROR(L6/J6,"-")</f>
        <v>0.16279069767442</v>
      </c>
      <c r="O6" s="81">
        <f>IFERROR(D6/J6,"-")</f>
        <v>12139.534883721</v>
      </c>
      <c r="P6" s="82">
        <v>16</v>
      </c>
      <c r="Q6" s="80">
        <f>IFERROR(P6/J6,"-")</f>
        <v>0.18604651162791</v>
      </c>
      <c r="R6" s="185">
        <v>760000</v>
      </c>
      <c r="S6" s="186">
        <f>IFERROR(R6/J6,"-")</f>
        <v>8837.2093023256</v>
      </c>
      <c r="T6" s="186">
        <f>IFERROR(R6/P6,"-")</f>
        <v>47500</v>
      </c>
      <c r="U6" s="180">
        <f>IFERROR(R6-D6,"-")</f>
        <v>-284000</v>
      </c>
      <c r="V6" s="83">
        <f>R6/D6</f>
        <v>0.727969348659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1044000</v>
      </c>
      <c r="E9" s="41">
        <f>SUM(E6:E7)</f>
        <v>481</v>
      </c>
      <c r="F9" s="41">
        <f>SUM(F6:F7)</f>
        <v>207</v>
      </c>
      <c r="G9" s="41">
        <f>SUM(G6:G7)</f>
        <v>862</v>
      </c>
      <c r="H9" s="41">
        <f>SUM(H6:H7)</f>
        <v>85</v>
      </c>
      <c r="I9" s="41">
        <f>SUM(I6:I7)</f>
        <v>1</v>
      </c>
      <c r="J9" s="41">
        <f>SUM(J6:J7)</f>
        <v>86</v>
      </c>
      <c r="K9" s="42">
        <f>IFERROR(J9/G9,"-")</f>
        <v>0.099767981438515</v>
      </c>
      <c r="L9" s="76">
        <f>SUM(L6:L7)</f>
        <v>14</v>
      </c>
      <c r="M9" s="76">
        <f>SUM(M6:M7)</f>
        <v>19</v>
      </c>
      <c r="N9" s="42">
        <f>IFERROR(L9/J9,"-")</f>
        <v>0.16279069767442</v>
      </c>
      <c r="O9" s="43">
        <f>IFERROR(D9/J9,"-")</f>
        <v>12139.534883721</v>
      </c>
      <c r="P9" s="44">
        <f>SUM(P6:P7)</f>
        <v>16</v>
      </c>
      <c r="Q9" s="42">
        <f>IFERROR(P9/J9,"-")</f>
        <v>0.18604651162791</v>
      </c>
      <c r="R9" s="183">
        <f>SUM(R6:R7)</f>
        <v>760000</v>
      </c>
      <c r="S9" s="183">
        <f>IFERROR(R9/J9,"-")</f>
        <v>8837.2093023256</v>
      </c>
      <c r="T9" s="183">
        <f>IFERROR(P9/P9,"-")</f>
        <v>1</v>
      </c>
      <c r="U9" s="183">
        <f>SUM(U6:U7)</f>
        <v>-284000</v>
      </c>
      <c r="V9" s="45">
        <f>IFERROR(R9/D9,"-")</f>
        <v>0.727969348659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0.13888888888889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14</v>
      </c>
      <c r="L6" s="79">
        <v>0</v>
      </c>
      <c r="M6" s="79">
        <v>54</v>
      </c>
      <c r="N6" s="89">
        <v>4</v>
      </c>
      <c r="O6" s="90">
        <v>0</v>
      </c>
      <c r="P6" s="91">
        <f>N6+O6</f>
        <v>4</v>
      </c>
      <c r="Q6" s="80">
        <f>IFERROR(P6/M6,"-")</f>
        <v>0.074074074074074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18000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-124000</v>
      </c>
      <c r="AB6" s="83">
        <f>SUM(X6:X7)/SUM(J6:J7)</f>
        <v>0.13888888888889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30</v>
      </c>
      <c r="L7" s="79">
        <v>19</v>
      </c>
      <c r="M7" s="79">
        <v>13</v>
      </c>
      <c r="N7" s="89">
        <v>4</v>
      </c>
      <c r="O7" s="90">
        <v>0</v>
      </c>
      <c r="P7" s="91">
        <f>N7+O7</f>
        <v>4</v>
      </c>
      <c r="Q7" s="80">
        <f>IFERROR(P7/M7,"-")</f>
        <v>0.30769230769231</v>
      </c>
      <c r="R7" s="79">
        <v>0</v>
      </c>
      <c r="S7" s="79">
        <v>0</v>
      </c>
      <c r="T7" s="80">
        <f>IFERROR(R7/(P7),"-")</f>
        <v>0</v>
      </c>
      <c r="U7" s="186"/>
      <c r="V7" s="82">
        <v>1</v>
      </c>
      <c r="W7" s="80">
        <f>IF(P7=0,"-",V7/P7)</f>
        <v>0.25</v>
      </c>
      <c r="X7" s="185">
        <v>20000</v>
      </c>
      <c r="Y7" s="186">
        <f>IFERROR(X7/P7,"-")</f>
        <v>5000</v>
      </c>
      <c r="Z7" s="186">
        <f>IFERROR(X7/V7,"-")</f>
        <v>20000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0.25</v>
      </c>
      <c r="AX7" s="104">
        <v>1</v>
      </c>
      <c r="AY7" s="106">
        <f>IFERROR(AX7/AV7,"-")</f>
        <v>1</v>
      </c>
      <c r="AZ7" s="107">
        <v>20000</v>
      </c>
      <c r="BA7" s="108">
        <f>IFERROR(AZ7/AV7,"-")</f>
        <v>20000</v>
      </c>
      <c r="BB7" s="109"/>
      <c r="BC7" s="109"/>
      <c r="BD7" s="109">
        <v>1</v>
      </c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20000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0.31666666666667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65</v>
      </c>
      <c r="I8" s="190" t="s">
        <v>73</v>
      </c>
      <c r="J8" s="180">
        <v>180000</v>
      </c>
      <c r="K8" s="79">
        <v>16</v>
      </c>
      <c r="L8" s="79">
        <v>0</v>
      </c>
      <c r="M8" s="79">
        <v>94</v>
      </c>
      <c r="N8" s="89">
        <v>7</v>
      </c>
      <c r="O8" s="90">
        <v>0</v>
      </c>
      <c r="P8" s="91">
        <f>N8+O8</f>
        <v>7</v>
      </c>
      <c r="Q8" s="80">
        <f>IFERROR(P8/M8,"-")</f>
        <v>0.074468085106383</v>
      </c>
      <c r="R8" s="79">
        <v>1</v>
      </c>
      <c r="S8" s="79">
        <v>0</v>
      </c>
      <c r="T8" s="80">
        <f>IFERROR(R8/(P8),"-")</f>
        <v>0.14285714285714</v>
      </c>
      <c r="U8" s="186">
        <f>IFERROR(J8/SUM(N8:O9),"-")</f>
        <v>22500</v>
      </c>
      <c r="V8" s="82">
        <v>1</v>
      </c>
      <c r="W8" s="80">
        <f>IF(P8=0,"-",V8/P8)</f>
        <v>0.14285714285714</v>
      </c>
      <c r="X8" s="185">
        <v>9000</v>
      </c>
      <c r="Y8" s="186">
        <f>IFERROR(X8/P8,"-")</f>
        <v>1285.7142857143</v>
      </c>
      <c r="Z8" s="186">
        <f>IFERROR(X8/V8,"-")</f>
        <v>9000</v>
      </c>
      <c r="AA8" s="180">
        <f>SUM(X8:X9)-SUM(J8:J9)</f>
        <v>-123000</v>
      </c>
      <c r="AB8" s="83">
        <f>SUM(X8:X9)/SUM(J8:J9)</f>
        <v>0.31666666666667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>
        <v>1</v>
      </c>
      <c r="BH8" s="112">
        <f>IFERROR(BG8/BE8,"-")</f>
        <v>0.5</v>
      </c>
      <c r="BI8" s="113">
        <v>9000</v>
      </c>
      <c r="BJ8" s="114">
        <f>IFERROR(BI8/BE8,"-")</f>
        <v>4500</v>
      </c>
      <c r="BK8" s="115"/>
      <c r="BL8" s="115"/>
      <c r="BM8" s="115">
        <v>1</v>
      </c>
      <c r="BN8" s="117">
        <v>2</v>
      </c>
      <c r="BO8" s="118">
        <f>IF(P8=0,"",IF(BN8=0,"",(BN8/P8)))</f>
        <v>0.28571428571429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9000</v>
      </c>
      <c r="CQ8" s="139">
        <v>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29</v>
      </c>
      <c r="L9" s="79">
        <v>17</v>
      </c>
      <c r="M9" s="79">
        <v>3</v>
      </c>
      <c r="N9" s="89">
        <v>1</v>
      </c>
      <c r="O9" s="90">
        <v>0</v>
      </c>
      <c r="P9" s="91">
        <f>N9+O9</f>
        <v>1</v>
      </c>
      <c r="Q9" s="80">
        <f>IFERROR(P9/M9,"-")</f>
        <v>0.33333333333333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1</v>
      </c>
      <c r="X9" s="185">
        <v>48000</v>
      </c>
      <c r="Y9" s="186">
        <f>IFERROR(X9/P9,"-")</f>
        <v>48000</v>
      </c>
      <c r="Z9" s="186">
        <f>IFERROR(X9/V9,"-")</f>
        <v>48000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>
        <v>1</v>
      </c>
      <c r="BZ9" s="127">
        <f>IFERROR(BY9/BW9,"-")</f>
        <v>1</v>
      </c>
      <c r="CA9" s="128">
        <v>48000</v>
      </c>
      <c r="CB9" s="129">
        <f>IFERROR(CA9/BW9,"-")</f>
        <v>48000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48000</v>
      </c>
      <c r="CQ9" s="139">
        <v>48000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0.10897435897436</v>
      </c>
      <c r="B10" s="189" t="s">
        <v>75</v>
      </c>
      <c r="C10" s="189"/>
      <c r="D10" s="189" t="s">
        <v>76</v>
      </c>
      <c r="E10" s="189" t="s">
        <v>77</v>
      </c>
      <c r="F10" s="189" t="s">
        <v>63</v>
      </c>
      <c r="G10" s="88" t="s">
        <v>78</v>
      </c>
      <c r="H10" s="88" t="s">
        <v>65</v>
      </c>
      <c r="I10" s="191" t="s">
        <v>79</v>
      </c>
      <c r="J10" s="180">
        <v>156000</v>
      </c>
      <c r="K10" s="79">
        <v>9</v>
      </c>
      <c r="L10" s="79">
        <v>0</v>
      </c>
      <c r="M10" s="79">
        <v>35</v>
      </c>
      <c r="N10" s="89">
        <v>5</v>
      </c>
      <c r="O10" s="90">
        <v>0</v>
      </c>
      <c r="P10" s="91">
        <f>N10+O10</f>
        <v>5</v>
      </c>
      <c r="Q10" s="80">
        <f>IFERROR(P10/M10,"-")</f>
        <v>0.14285714285714</v>
      </c>
      <c r="R10" s="79">
        <v>1</v>
      </c>
      <c r="S10" s="79">
        <v>1</v>
      </c>
      <c r="T10" s="80">
        <f>IFERROR(R10/(P10),"-")</f>
        <v>0.2</v>
      </c>
      <c r="U10" s="186">
        <f>IFERROR(J10/SUM(N10:O11),"-")</f>
        <v>17333.333333333</v>
      </c>
      <c r="V10" s="82">
        <v>1</v>
      </c>
      <c r="W10" s="80">
        <f>IF(P10=0,"-",V10/P10)</f>
        <v>0.2</v>
      </c>
      <c r="X10" s="185">
        <v>14000</v>
      </c>
      <c r="Y10" s="186">
        <f>IFERROR(X10/P10,"-")</f>
        <v>2800</v>
      </c>
      <c r="Z10" s="186">
        <f>IFERROR(X10/V10,"-")</f>
        <v>14000</v>
      </c>
      <c r="AA10" s="180">
        <f>SUM(X10:X11)-SUM(J10:J11)</f>
        <v>-139000</v>
      </c>
      <c r="AB10" s="83">
        <f>SUM(X10:X11)/SUM(J10:J11)</f>
        <v>0.10897435897436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0.2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0.6</v>
      </c>
      <c r="BG10" s="110">
        <v>1</v>
      </c>
      <c r="BH10" s="112">
        <f>IFERROR(BG10/BE10,"-")</f>
        <v>0.33333333333333</v>
      </c>
      <c r="BI10" s="113">
        <v>14000</v>
      </c>
      <c r="BJ10" s="114">
        <f>IFERROR(BI10/BE10,"-")</f>
        <v>4666.6666666667</v>
      </c>
      <c r="BK10" s="115"/>
      <c r="BL10" s="115"/>
      <c r="BM10" s="115">
        <v>1</v>
      </c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14000</v>
      </c>
      <c r="CQ10" s="139">
        <v>14000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76</v>
      </c>
      <c r="E11" s="189" t="s">
        <v>77</v>
      </c>
      <c r="F11" s="189" t="s">
        <v>68</v>
      </c>
      <c r="G11" s="88"/>
      <c r="H11" s="88"/>
      <c r="I11" s="88"/>
      <c r="J11" s="180"/>
      <c r="K11" s="79">
        <v>22</v>
      </c>
      <c r="L11" s="79">
        <v>18</v>
      </c>
      <c r="M11" s="79">
        <v>27</v>
      </c>
      <c r="N11" s="89">
        <v>4</v>
      </c>
      <c r="O11" s="90">
        <v>0</v>
      </c>
      <c r="P11" s="91">
        <f>N11+O11</f>
        <v>4</v>
      </c>
      <c r="Q11" s="80">
        <f>IFERROR(P11/M11,"-")</f>
        <v>0.14814814814815</v>
      </c>
      <c r="R11" s="79">
        <v>1</v>
      </c>
      <c r="S11" s="79">
        <v>0</v>
      </c>
      <c r="T11" s="80">
        <f>IFERROR(R11/(P11),"-")</f>
        <v>0.25</v>
      </c>
      <c r="U11" s="186"/>
      <c r="V11" s="82">
        <v>1</v>
      </c>
      <c r="W11" s="80">
        <f>IF(P11=0,"-",V11/P11)</f>
        <v>0.25</v>
      </c>
      <c r="X11" s="185">
        <v>3000</v>
      </c>
      <c r="Y11" s="186">
        <f>IFERROR(X11/P11,"-")</f>
        <v>750</v>
      </c>
      <c r="Z11" s="186">
        <f>IFERROR(X11/V11,"-")</f>
        <v>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0.5</v>
      </c>
      <c r="BY11" s="126">
        <v>1</v>
      </c>
      <c r="BZ11" s="127">
        <f>IFERROR(BY11/BW11,"-")</f>
        <v>0.5</v>
      </c>
      <c r="CA11" s="128">
        <v>3000</v>
      </c>
      <c r="CB11" s="129">
        <f>IFERROR(CA11/BW11,"-")</f>
        <v>1500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1.6944444444444</v>
      </c>
      <c r="B12" s="189" t="s">
        <v>81</v>
      </c>
      <c r="C12" s="189"/>
      <c r="D12" s="189" t="s">
        <v>82</v>
      </c>
      <c r="E12" s="189" t="s">
        <v>83</v>
      </c>
      <c r="F12" s="189" t="s">
        <v>63</v>
      </c>
      <c r="G12" s="88" t="s">
        <v>84</v>
      </c>
      <c r="H12" s="88" t="s">
        <v>85</v>
      </c>
      <c r="I12" s="88" t="s">
        <v>86</v>
      </c>
      <c r="J12" s="180">
        <v>144000</v>
      </c>
      <c r="K12" s="79">
        <v>18</v>
      </c>
      <c r="L12" s="79">
        <v>0</v>
      </c>
      <c r="M12" s="79">
        <v>61</v>
      </c>
      <c r="N12" s="89">
        <v>7</v>
      </c>
      <c r="O12" s="90">
        <v>0</v>
      </c>
      <c r="P12" s="91">
        <f>N12+O12</f>
        <v>7</v>
      </c>
      <c r="Q12" s="80">
        <f>IFERROR(P12/M12,"-")</f>
        <v>0.11475409836066</v>
      </c>
      <c r="R12" s="79">
        <v>2</v>
      </c>
      <c r="S12" s="79">
        <v>2</v>
      </c>
      <c r="T12" s="80">
        <f>IFERROR(R12/(P12),"-")</f>
        <v>0.28571428571429</v>
      </c>
      <c r="U12" s="186">
        <f>IFERROR(J12/SUM(N12:O13),"-")</f>
        <v>13090.909090909</v>
      </c>
      <c r="V12" s="82">
        <v>3</v>
      </c>
      <c r="W12" s="80">
        <f>IF(P12=0,"-",V12/P12)</f>
        <v>0.42857142857143</v>
      </c>
      <c r="X12" s="185">
        <v>48000</v>
      </c>
      <c r="Y12" s="186">
        <f>IFERROR(X12/P12,"-")</f>
        <v>6857.1428571429</v>
      </c>
      <c r="Z12" s="186">
        <f>IFERROR(X12/V12,"-")</f>
        <v>16000</v>
      </c>
      <c r="AA12" s="180">
        <f>SUM(X12:X13)-SUM(J12:J13)</f>
        <v>100000</v>
      </c>
      <c r="AB12" s="83">
        <f>SUM(X12:X13)/SUM(J12:J13)</f>
        <v>1.6944444444444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>
        <v>1</v>
      </c>
      <c r="BH12" s="112">
        <f>IFERROR(BG12/BE12,"-")</f>
        <v>1</v>
      </c>
      <c r="BI12" s="113">
        <v>5000</v>
      </c>
      <c r="BJ12" s="114">
        <f>IFERROR(BI12/BE12,"-")</f>
        <v>5000</v>
      </c>
      <c r="BK12" s="115">
        <v>1</v>
      </c>
      <c r="BL12" s="115"/>
      <c r="BM12" s="115"/>
      <c r="BN12" s="117">
        <v>3</v>
      </c>
      <c r="BO12" s="118">
        <f>IF(P12=0,"",IF(BN12=0,"",(BN12/P12)))</f>
        <v>0.42857142857143</v>
      </c>
      <c r="BP12" s="119">
        <v>1</v>
      </c>
      <c r="BQ12" s="120">
        <f>IFERROR(BP12/BN12,"-")</f>
        <v>0.33333333333333</v>
      </c>
      <c r="BR12" s="121">
        <v>25000</v>
      </c>
      <c r="BS12" s="122">
        <f>IFERROR(BR12/BN12,"-")</f>
        <v>8333.3333333333</v>
      </c>
      <c r="BT12" s="123"/>
      <c r="BU12" s="123"/>
      <c r="BV12" s="123">
        <v>1</v>
      </c>
      <c r="BW12" s="124">
        <v>3</v>
      </c>
      <c r="BX12" s="125">
        <f>IF(P12=0,"",IF(BW12=0,"",(BW12/P12)))</f>
        <v>0.42857142857143</v>
      </c>
      <c r="BY12" s="126">
        <v>1</v>
      </c>
      <c r="BZ12" s="127">
        <f>IFERROR(BY12/BW12,"-")</f>
        <v>0.33333333333333</v>
      </c>
      <c r="CA12" s="128">
        <v>18000</v>
      </c>
      <c r="CB12" s="129">
        <f>IFERROR(CA12/BW12,"-")</f>
        <v>6000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48000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82</v>
      </c>
      <c r="E13" s="189" t="s">
        <v>83</v>
      </c>
      <c r="F13" s="189" t="s">
        <v>68</v>
      </c>
      <c r="G13" s="88"/>
      <c r="H13" s="88"/>
      <c r="I13" s="88"/>
      <c r="J13" s="180"/>
      <c r="K13" s="79">
        <v>28</v>
      </c>
      <c r="L13" s="79">
        <v>20</v>
      </c>
      <c r="M13" s="79">
        <v>29</v>
      </c>
      <c r="N13" s="89">
        <v>4</v>
      </c>
      <c r="O13" s="90">
        <v>0</v>
      </c>
      <c r="P13" s="91">
        <f>N13+O13</f>
        <v>4</v>
      </c>
      <c r="Q13" s="80">
        <f>IFERROR(P13/M13,"-")</f>
        <v>0.13793103448276</v>
      </c>
      <c r="R13" s="79">
        <v>2</v>
      </c>
      <c r="S13" s="79">
        <v>0</v>
      </c>
      <c r="T13" s="80">
        <f>IFERROR(R13/(P13),"-")</f>
        <v>0.5</v>
      </c>
      <c r="U13" s="186"/>
      <c r="V13" s="82">
        <v>2</v>
      </c>
      <c r="W13" s="80">
        <f>IF(P13=0,"-",V13/P13)</f>
        <v>0.5</v>
      </c>
      <c r="X13" s="185">
        <v>196000</v>
      </c>
      <c r="Y13" s="186">
        <f>IFERROR(X13/P13,"-")</f>
        <v>49000</v>
      </c>
      <c r="Z13" s="186">
        <f>IFERROR(X13/V13,"-")</f>
        <v>98000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>
        <v>2</v>
      </c>
      <c r="BZ13" s="127">
        <f>IFERROR(BY13/BW13,"-")</f>
        <v>1</v>
      </c>
      <c r="CA13" s="128">
        <v>196000</v>
      </c>
      <c r="CB13" s="129">
        <f>IFERROR(CA13/BW13,"-")</f>
        <v>98000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196000</v>
      </c>
      <c r="CQ13" s="139">
        <v>128000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0.79487179487179</v>
      </c>
      <c r="B14" s="189" t="s">
        <v>88</v>
      </c>
      <c r="C14" s="189"/>
      <c r="D14" s="189" t="s">
        <v>89</v>
      </c>
      <c r="E14" s="189" t="s">
        <v>90</v>
      </c>
      <c r="F14" s="189" t="s">
        <v>63</v>
      </c>
      <c r="G14" s="88" t="s">
        <v>91</v>
      </c>
      <c r="H14" s="88" t="s">
        <v>92</v>
      </c>
      <c r="I14" s="191" t="s">
        <v>93</v>
      </c>
      <c r="J14" s="180">
        <v>78000</v>
      </c>
      <c r="K14" s="79">
        <v>6</v>
      </c>
      <c r="L14" s="79">
        <v>0</v>
      </c>
      <c r="M14" s="79">
        <v>23</v>
      </c>
      <c r="N14" s="89">
        <v>2</v>
      </c>
      <c r="O14" s="90">
        <v>0</v>
      </c>
      <c r="P14" s="91">
        <f>N14+O14</f>
        <v>2</v>
      </c>
      <c r="Q14" s="80">
        <f>IFERROR(P14/M14,"-")</f>
        <v>0.08695652173913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11142.857142857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-16000</v>
      </c>
      <c r="AB14" s="83">
        <f>SUM(X14:X15)/SUM(J14:J15)</f>
        <v>0.79487179487179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94</v>
      </c>
      <c r="C15" s="189"/>
      <c r="D15" s="189" t="s">
        <v>89</v>
      </c>
      <c r="E15" s="189" t="s">
        <v>90</v>
      </c>
      <c r="F15" s="189" t="s">
        <v>68</v>
      </c>
      <c r="G15" s="88"/>
      <c r="H15" s="88"/>
      <c r="I15" s="88"/>
      <c r="J15" s="180"/>
      <c r="K15" s="79">
        <v>23</v>
      </c>
      <c r="L15" s="79">
        <v>18</v>
      </c>
      <c r="M15" s="79">
        <v>8</v>
      </c>
      <c r="N15" s="89">
        <v>5</v>
      </c>
      <c r="O15" s="90">
        <v>0</v>
      </c>
      <c r="P15" s="91">
        <f>N15+O15</f>
        <v>5</v>
      </c>
      <c r="Q15" s="80">
        <f>IFERROR(P15/M15,"-")</f>
        <v>0.625</v>
      </c>
      <c r="R15" s="79">
        <v>1</v>
      </c>
      <c r="S15" s="79">
        <v>1</v>
      </c>
      <c r="T15" s="80">
        <f>IFERROR(R15/(P15),"-")</f>
        <v>0.2</v>
      </c>
      <c r="U15" s="186"/>
      <c r="V15" s="82">
        <v>1</v>
      </c>
      <c r="W15" s="80">
        <f>IF(P15=0,"-",V15/P15)</f>
        <v>0.2</v>
      </c>
      <c r="X15" s="185">
        <v>62000</v>
      </c>
      <c r="Y15" s="186">
        <f>IFERROR(X15/P15,"-")</f>
        <v>12400</v>
      </c>
      <c r="Z15" s="186">
        <f>IFERROR(X15/V15,"-")</f>
        <v>62000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0.2</v>
      </c>
      <c r="CH15" s="133">
        <v>1</v>
      </c>
      <c r="CI15" s="134">
        <f>IFERROR(CH15/CF15,"-")</f>
        <v>1</v>
      </c>
      <c r="CJ15" s="135">
        <v>62000</v>
      </c>
      <c r="CK15" s="136">
        <f>IFERROR(CJ15/CF15,"-")</f>
        <v>62000</v>
      </c>
      <c r="CL15" s="137"/>
      <c r="CM15" s="137"/>
      <c r="CN15" s="137">
        <v>1</v>
      </c>
      <c r="CO15" s="138">
        <v>1</v>
      </c>
      <c r="CP15" s="139">
        <v>62000</v>
      </c>
      <c r="CQ15" s="139">
        <v>62000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0.62820512820513</v>
      </c>
      <c r="B16" s="189" t="s">
        <v>95</v>
      </c>
      <c r="C16" s="189"/>
      <c r="D16" s="189" t="s">
        <v>89</v>
      </c>
      <c r="E16" s="189" t="s">
        <v>96</v>
      </c>
      <c r="F16" s="189" t="s">
        <v>63</v>
      </c>
      <c r="G16" s="88" t="s">
        <v>97</v>
      </c>
      <c r="H16" s="88" t="s">
        <v>92</v>
      </c>
      <c r="I16" s="191" t="s">
        <v>98</v>
      </c>
      <c r="J16" s="180">
        <v>78000</v>
      </c>
      <c r="K16" s="79">
        <v>7</v>
      </c>
      <c r="L16" s="79">
        <v>0</v>
      </c>
      <c r="M16" s="79">
        <v>28</v>
      </c>
      <c r="N16" s="89">
        <v>3</v>
      </c>
      <c r="O16" s="90">
        <v>0</v>
      </c>
      <c r="P16" s="91">
        <f>N16+O16</f>
        <v>3</v>
      </c>
      <c r="Q16" s="80">
        <f>IFERROR(P16/M16,"-")</f>
        <v>0.10714285714286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7090.9090909091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-29000</v>
      </c>
      <c r="AB16" s="83">
        <f>SUM(X16:X17)/SUM(J16:J17)</f>
        <v>0.62820512820513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99</v>
      </c>
      <c r="C17" s="189"/>
      <c r="D17" s="189" t="s">
        <v>89</v>
      </c>
      <c r="E17" s="189" t="s">
        <v>96</v>
      </c>
      <c r="F17" s="189" t="s">
        <v>68</v>
      </c>
      <c r="G17" s="88"/>
      <c r="H17" s="88"/>
      <c r="I17" s="88"/>
      <c r="J17" s="180"/>
      <c r="K17" s="79">
        <v>62</v>
      </c>
      <c r="L17" s="79">
        <v>29</v>
      </c>
      <c r="M17" s="79">
        <v>27</v>
      </c>
      <c r="N17" s="89">
        <v>7</v>
      </c>
      <c r="O17" s="90">
        <v>1</v>
      </c>
      <c r="P17" s="91">
        <f>N17+O17</f>
        <v>8</v>
      </c>
      <c r="Q17" s="80">
        <f>IFERROR(P17/M17,"-")</f>
        <v>0.2962962962963</v>
      </c>
      <c r="R17" s="79">
        <v>2</v>
      </c>
      <c r="S17" s="79">
        <v>0</v>
      </c>
      <c r="T17" s="80">
        <f>IFERROR(R17/(P17),"-")</f>
        <v>0.25</v>
      </c>
      <c r="U17" s="186"/>
      <c r="V17" s="82">
        <v>2</v>
      </c>
      <c r="W17" s="80">
        <f>IF(P17=0,"-",V17/P17)</f>
        <v>0.25</v>
      </c>
      <c r="X17" s="185">
        <v>49000</v>
      </c>
      <c r="Y17" s="186">
        <f>IFERROR(X17/P17,"-")</f>
        <v>6125</v>
      </c>
      <c r="Z17" s="186">
        <f>IFERROR(X17/V17,"-")</f>
        <v>24500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0.375</v>
      </c>
      <c r="BY17" s="126">
        <v>1</v>
      </c>
      <c r="BZ17" s="127">
        <f>IFERROR(BY17/BW17,"-")</f>
        <v>0.33333333333333</v>
      </c>
      <c r="CA17" s="128">
        <v>31000</v>
      </c>
      <c r="CB17" s="129">
        <f>IFERROR(CA17/BW17,"-")</f>
        <v>10333.333333333</v>
      </c>
      <c r="CC17" s="130"/>
      <c r="CD17" s="130"/>
      <c r="CE17" s="130">
        <v>1</v>
      </c>
      <c r="CF17" s="131">
        <v>1</v>
      </c>
      <c r="CG17" s="132">
        <f>IF(P17=0,"",IF(CF17=0,"",(CF17/P17)))</f>
        <v>0.125</v>
      </c>
      <c r="CH17" s="133">
        <v>1</v>
      </c>
      <c r="CI17" s="134">
        <f>IFERROR(CH17/CF17,"-")</f>
        <v>1</v>
      </c>
      <c r="CJ17" s="135">
        <v>18000</v>
      </c>
      <c r="CK17" s="136">
        <f>IFERROR(CJ17/CF17,"-")</f>
        <v>18000</v>
      </c>
      <c r="CL17" s="137"/>
      <c r="CM17" s="137"/>
      <c r="CN17" s="137">
        <v>1</v>
      </c>
      <c r="CO17" s="138">
        <v>2</v>
      </c>
      <c r="CP17" s="139">
        <v>49000</v>
      </c>
      <c r="CQ17" s="139">
        <v>31000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100</v>
      </c>
      <c r="C18" s="189"/>
      <c r="D18" s="189" t="s">
        <v>101</v>
      </c>
      <c r="E18" s="189" t="s">
        <v>102</v>
      </c>
      <c r="F18" s="189" t="s">
        <v>63</v>
      </c>
      <c r="G18" s="88" t="s">
        <v>64</v>
      </c>
      <c r="H18" s="88" t="s">
        <v>103</v>
      </c>
      <c r="I18" s="191" t="s">
        <v>104</v>
      </c>
      <c r="J18" s="180">
        <v>36000</v>
      </c>
      <c r="K18" s="79">
        <v>9</v>
      </c>
      <c r="L18" s="79">
        <v>0</v>
      </c>
      <c r="M18" s="79">
        <v>52</v>
      </c>
      <c r="N18" s="89">
        <v>4</v>
      </c>
      <c r="O18" s="90">
        <v>0</v>
      </c>
      <c r="P18" s="91">
        <f>N18+O18</f>
        <v>4</v>
      </c>
      <c r="Q18" s="80">
        <f>IFERROR(P18/M18,"-")</f>
        <v>0.076923076923077</v>
      </c>
      <c r="R18" s="79">
        <v>0</v>
      </c>
      <c r="S18" s="79">
        <v>1</v>
      </c>
      <c r="T18" s="80">
        <f>IFERROR(R18/(P18),"-")</f>
        <v>0</v>
      </c>
      <c r="U18" s="186">
        <f>IFERROR(J18/SUM(N18:O19),"-")</f>
        <v>6000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-36000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105</v>
      </c>
      <c r="C19" s="189"/>
      <c r="D19" s="189" t="s">
        <v>101</v>
      </c>
      <c r="E19" s="189" t="s">
        <v>102</v>
      </c>
      <c r="F19" s="189" t="s">
        <v>68</v>
      </c>
      <c r="G19" s="88"/>
      <c r="H19" s="88"/>
      <c r="I19" s="88"/>
      <c r="J19" s="180"/>
      <c r="K19" s="79">
        <v>15</v>
      </c>
      <c r="L19" s="79">
        <v>13</v>
      </c>
      <c r="M19" s="79">
        <v>14</v>
      </c>
      <c r="N19" s="89">
        <v>2</v>
      </c>
      <c r="O19" s="90">
        <v>0</v>
      </c>
      <c r="P19" s="91">
        <f>N19+O19</f>
        <v>2</v>
      </c>
      <c r="Q19" s="80">
        <f>IFERROR(P19/M19,"-")</f>
        <v>0.14285714285714</v>
      </c>
      <c r="R19" s="79">
        <v>1</v>
      </c>
      <c r="S19" s="79">
        <v>0</v>
      </c>
      <c r="T19" s="80">
        <f>IFERROR(R19/(P19),"-")</f>
        <v>0.5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</v>
      </c>
      <c r="B20" s="189" t="s">
        <v>106</v>
      </c>
      <c r="C20" s="189"/>
      <c r="D20" s="189" t="s">
        <v>101</v>
      </c>
      <c r="E20" s="189" t="s">
        <v>107</v>
      </c>
      <c r="F20" s="189" t="s">
        <v>63</v>
      </c>
      <c r="G20" s="88" t="s">
        <v>64</v>
      </c>
      <c r="H20" s="88" t="s">
        <v>103</v>
      </c>
      <c r="I20" s="190" t="s">
        <v>73</v>
      </c>
      <c r="J20" s="180">
        <v>36000</v>
      </c>
      <c r="K20" s="79">
        <v>3</v>
      </c>
      <c r="L20" s="79">
        <v>0</v>
      </c>
      <c r="M20" s="79">
        <v>41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 t="str">
        <f>IFERROR(J20/SUM(N20:O21),"-")</f>
        <v>-</v>
      </c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>
        <f>SUM(X20:X21)-SUM(J20:J21)</f>
        <v>-36000</v>
      </c>
      <c r="AB20" s="83">
        <f>SUM(X20:X21)/SUM(J20:J21)</f>
        <v>0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108</v>
      </c>
      <c r="C21" s="189"/>
      <c r="D21" s="189" t="s">
        <v>101</v>
      </c>
      <c r="E21" s="189" t="s">
        <v>107</v>
      </c>
      <c r="F21" s="189" t="s">
        <v>68</v>
      </c>
      <c r="G21" s="88"/>
      <c r="H21" s="88"/>
      <c r="I21" s="88"/>
      <c r="J21" s="180"/>
      <c r="K21" s="79">
        <v>10</v>
      </c>
      <c r="L21" s="79">
        <v>8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/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0.13888888888889</v>
      </c>
      <c r="B22" s="189" t="s">
        <v>109</v>
      </c>
      <c r="C22" s="189"/>
      <c r="D22" s="189" t="s">
        <v>101</v>
      </c>
      <c r="E22" s="189" t="s">
        <v>110</v>
      </c>
      <c r="F22" s="189" t="s">
        <v>63</v>
      </c>
      <c r="G22" s="88" t="s">
        <v>64</v>
      </c>
      <c r="H22" s="88" t="s">
        <v>103</v>
      </c>
      <c r="I22" s="191" t="s">
        <v>98</v>
      </c>
      <c r="J22" s="180">
        <v>36000</v>
      </c>
      <c r="K22" s="79">
        <v>5</v>
      </c>
      <c r="L22" s="79">
        <v>0</v>
      </c>
      <c r="M22" s="79">
        <v>44</v>
      </c>
      <c r="N22" s="89">
        <v>2</v>
      </c>
      <c r="O22" s="90">
        <v>0</v>
      </c>
      <c r="P22" s="91">
        <f>N22+O22</f>
        <v>2</v>
      </c>
      <c r="Q22" s="80">
        <f>IFERROR(P22/M22,"-")</f>
        <v>0.045454545454545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9000</v>
      </c>
      <c r="V22" s="82">
        <v>1</v>
      </c>
      <c r="W22" s="80">
        <f>IF(P22=0,"-",V22/P22)</f>
        <v>0.5</v>
      </c>
      <c r="X22" s="185">
        <v>5000</v>
      </c>
      <c r="Y22" s="186">
        <f>IFERROR(X22/P22,"-")</f>
        <v>2500</v>
      </c>
      <c r="Z22" s="186">
        <f>IFERROR(X22/V22,"-")</f>
        <v>5000</v>
      </c>
      <c r="AA22" s="180">
        <f>SUM(X22:X23)-SUM(J22:J23)</f>
        <v>-31000</v>
      </c>
      <c r="AB22" s="83">
        <f>SUM(X22:X23)/SUM(J22:J23)</f>
        <v>0.13888888888889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0.5</v>
      </c>
      <c r="AX22" s="104">
        <v>1</v>
      </c>
      <c r="AY22" s="106">
        <f>IFERROR(AX22/AV22,"-")</f>
        <v>1</v>
      </c>
      <c r="AZ22" s="107">
        <v>5000</v>
      </c>
      <c r="BA22" s="108">
        <f>IFERROR(AZ22/AV22,"-")</f>
        <v>5000</v>
      </c>
      <c r="BB22" s="109">
        <v>1</v>
      </c>
      <c r="BC22" s="109"/>
      <c r="BD22" s="109"/>
      <c r="BE22" s="110">
        <v>1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5000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111</v>
      </c>
      <c r="C23" s="189"/>
      <c r="D23" s="189" t="s">
        <v>101</v>
      </c>
      <c r="E23" s="189" t="s">
        <v>110</v>
      </c>
      <c r="F23" s="189" t="s">
        <v>68</v>
      </c>
      <c r="G23" s="88"/>
      <c r="H23" s="88"/>
      <c r="I23" s="88"/>
      <c r="J23" s="180"/>
      <c r="K23" s="79">
        <v>14</v>
      </c>
      <c r="L23" s="79">
        <v>11</v>
      </c>
      <c r="M23" s="79">
        <v>3</v>
      </c>
      <c r="N23" s="89">
        <v>2</v>
      </c>
      <c r="O23" s="90">
        <v>0</v>
      </c>
      <c r="P23" s="91">
        <f>N23+O23</f>
        <v>2</v>
      </c>
      <c r="Q23" s="80">
        <f>IFERROR(P23/M23,"-")</f>
        <v>0.66666666666667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112</v>
      </c>
      <c r="C24" s="189"/>
      <c r="D24" s="189" t="s">
        <v>101</v>
      </c>
      <c r="E24" s="189" t="s">
        <v>113</v>
      </c>
      <c r="F24" s="189" t="s">
        <v>63</v>
      </c>
      <c r="G24" s="88" t="s">
        <v>64</v>
      </c>
      <c r="H24" s="88" t="s">
        <v>103</v>
      </c>
      <c r="I24" s="190" t="s">
        <v>114</v>
      </c>
      <c r="J24" s="180">
        <v>36000</v>
      </c>
      <c r="K24" s="79">
        <v>8</v>
      </c>
      <c r="L24" s="79">
        <v>0</v>
      </c>
      <c r="M24" s="79">
        <v>40</v>
      </c>
      <c r="N24" s="89">
        <v>4</v>
      </c>
      <c r="O24" s="90">
        <v>0</v>
      </c>
      <c r="P24" s="91">
        <f>N24+O24</f>
        <v>4</v>
      </c>
      <c r="Q24" s="80">
        <f>IFERROR(P24/M24,"-")</f>
        <v>0.1</v>
      </c>
      <c r="R24" s="79">
        <v>0</v>
      </c>
      <c r="S24" s="79">
        <v>2</v>
      </c>
      <c r="T24" s="80">
        <f>IFERROR(R24/(P24),"-")</f>
        <v>0</v>
      </c>
      <c r="U24" s="186">
        <f>IFERROR(J24/SUM(N24:O25),"-")</f>
        <v>6000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-36000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115</v>
      </c>
      <c r="C25" s="189"/>
      <c r="D25" s="189" t="s">
        <v>101</v>
      </c>
      <c r="E25" s="189" t="s">
        <v>113</v>
      </c>
      <c r="F25" s="189" t="s">
        <v>68</v>
      </c>
      <c r="G25" s="88"/>
      <c r="H25" s="88"/>
      <c r="I25" s="88"/>
      <c r="J25" s="180"/>
      <c r="K25" s="79">
        <v>15</v>
      </c>
      <c r="L25" s="79">
        <v>10</v>
      </c>
      <c r="M25" s="79">
        <v>16</v>
      </c>
      <c r="N25" s="89">
        <v>2</v>
      </c>
      <c r="O25" s="90">
        <v>0</v>
      </c>
      <c r="P25" s="91">
        <f>N25+O25</f>
        <v>2</v>
      </c>
      <c r="Q25" s="80">
        <f>IFERROR(P25/M25,"-")</f>
        <v>0.125</v>
      </c>
      <c r="R25" s="79">
        <v>0</v>
      </c>
      <c r="S25" s="79">
        <v>2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2.55</v>
      </c>
      <c r="B26" s="189" t="s">
        <v>116</v>
      </c>
      <c r="C26" s="189"/>
      <c r="D26" s="189" t="s">
        <v>117</v>
      </c>
      <c r="E26" s="189" t="s">
        <v>113</v>
      </c>
      <c r="F26" s="189" t="s">
        <v>63</v>
      </c>
      <c r="G26" s="88" t="s">
        <v>84</v>
      </c>
      <c r="H26" s="88" t="s">
        <v>118</v>
      </c>
      <c r="I26" s="190" t="s">
        <v>119</v>
      </c>
      <c r="J26" s="180">
        <v>120000</v>
      </c>
      <c r="K26" s="79">
        <v>10</v>
      </c>
      <c r="L26" s="79">
        <v>0</v>
      </c>
      <c r="M26" s="79">
        <v>25</v>
      </c>
      <c r="N26" s="89">
        <v>2</v>
      </c>
      <c r="O26" s="90">
        <v>0</v>
      </c>
      <c r="P26" s="91">
        <f>N26+O26</f>
        <v>2</v>
      </c>
      <c r="Q26" s="80">
        <f>IFERROR(P26/M26,"-")</f>
        <v>0.08</v>
      </c>
      <c r="R26" s="79">
        <v>1</v>
      </c>
      <c r="S26" s="79">
        <v>0</v>
      </c>
      <c r="T26" s="80">
        <f>IFERROR(R26/(P26),"-")</f>
        <v>0.5</v>
      </c>
      <c r="U26" s="186">
        <f>IFERROR(J26/SUM(N26:O30),"-")</f>
        <v>7500</v>
      </c>
      <c r="V26" s="82">
        <v>1</v>
      </c>
      <c r="W26" s="80">
        <f>IF(P26=0,"-",V26/P26)</f>
        <v>0.5</v>
      </c>
      <c r="X26" s="185">
        <v>6000</v>
      </c>
      <c r="Y26" s="186">
        <f>IFERROR(X26/P26,"-")</f>
        <v>3000</v>
      </c>
      <c r="Z26" s="186">
        <f>IFERROR(X26/V26,"-")</f>
        <v>6000</v>
      </c>
      <c r="AA26" s="180">
        <f>SUM(X26:X30)-SUM(J26:J30)</f>
        <v>186000</v>
      </c>
      <c r="AB26" s="83">
        <f>SUM(X26:X30)/SUM(J26:J30)</f>
        <v>2.55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0.5</v>
      </c>
      <c r="CH26" s="133">
        <v>1</v>
      </c>
      <c r="CI26" s="134">
        <f>IFERROR(CH26/CF26,"-")</f>
        <v>1</v>
      </c>
      <c r="CJ26" s="135">
        <v>6000</v>
      </c>
      <c r="CK26" s="136">
        <f>IFERROR(CJ26/CF26,"-")</f>
        <v>6000</v>
      </c>
      <c r="CL26" s="137"/>
      <c r="CM26" s="137">
        <v>1</v>
      </c>
      <c r="CN26" s="137"/>
      <c r="CO26" s="138">
        <v>1</v>
      </c>
      <c r="CP26" s="139">
        <v>6000</v>
      </c>
      <c r="CQ26" s="139">
        <v>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117</v>
      </c>
      <c r="E27" s="189" t="s">
        <v>110</v>
      </c>
      <c r="F27" s="189" t="s">
        <v>63</v>
      </c>
      <c r="G27" s="88" t="s">
        <v>84</v>
      </c>
      <c r="H27" s="88" t="s">
        <v>118</v>
      </c>
      <c r="I27" s="191" t="s">
        <v>79</v>
      </c>
      <c r="J27" s="180"/>
      <c r="K27" s="79">
        <v>12</v>
      </c>
      <c r="L27" s="79">
        <v>0</v>
      </c>
      <c r="M27" s="79">
        <v>66</v>
      </c>
      <c r="N27" s="89">
        <v>4</v>
      </c>
      <c r="O27" s="90">
        <v>0</v>
      </c>
      <c r="P27" s="91">
        <f>N27+O27</f>
        <v>4</v>
      </c>
      <c r="Q27" s="80">
        <f>IFERROR(P27/M27,"-")</f>
        <v>0.060606060606061</v>
      </c>
      <c r="R27" s="79">
        <v>0</v>
      </c>
      <c r="S27" s="79">
        <v>3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0.25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0.75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121</v>
      </c>
      <c r="C28" s="189"/>
      <c r="D28" s="189" t="s">
        <v>122</v>
      </c>
      <c r="E28" s="189" t="s">
        <v>107</v>
      </c>
      <c r="F28" s="189" t="s">
        <v>63</v>
      </c>
      <c r="G28" s="88" t="s">
        <v>84</v>
      </c>
      <c r="H28" s="88" t="s">
        <v>118</v>
      </c>
      <c r="I28" s="190" t="s">
        <v>123</v>
      </c>
      <c r="J28" s="180"/>
      <c r="K28" s="79">
        <v>4</v>
      </c>
      <c r="L28" s="79">
        <v>0</v>
      </c>
      <c r="M28" s="79">
        <v>23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/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124</v>
      </c>
      <c r="C29" s="189"/>
      <c r="D29" s="189" t="s">
        <v>125</v>
      </c>
      <c r="E29" s="189" t="s">
        <v>102</v>
      </c>
      <c r="F29" s="189" t="s">
        <v>63</v>
      </c>
      <c r="G29" s="88" t="s">
        <v>84</v>
      </c>
      <c r="H29" s="88" t="s">
        <v>118</v>
      </c>
      <c r="I29" s="191" t="s">
        <v>93</v>
      </c>
      <c r="J29" s="180"/>
      <c r="K29" s="79">
        <v>2</v>
      </c>
      <c r="L29" s="79">
        <v>0</v>
      </c>
      <c r="M29" s="79">
        <v>47</v>
      </c>
      <c r="N29" s="89">
        <v>1</v>
      </c>
      <c r="O29" s="90">
        <v>0</v>
      </c>
      <c r="P29" s="91">
        <f>N29+O29</f>
        <v>1</v>
      </c>
      <c r="Q29" s="80">
        <f>IFERROR(P29/M29,"-")</f>
        <v>0.021276595744681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126</v>
      </c>
      <c r="C30" s="189"/>
      <c r="D30" s="189" t="s">
        <v>127</v>
      </c>
      <c r="E30" s="189" t="s">
        <v>127</v>
      </c>
      <c r="F30" s="189" t="s">
        <v>68</v>
      </c>
      <c r="G30" s="88" t="s">
        <v>128</v>
      </c>
      <c r="H30" s="88"/>
      <c r="I30" s="88"/>
      <c r="J30" s="180"/>
      <c r="K30" s="79">
        <v>110</v>
      </c>
      <c r="L30" s="79">
        <v>44</v>
      </c>
      <c r="M30" s="79">
        <v>86</v>
      </c>
      <c r="N30" s="89">
        <v>9</v>
      </c>
      <c r="O30" s="90">
        <v>0</v>
      </c>
      <c r="P30" s="91">
        <f>N30+O30</f>
        <v>9</v>
      </c>
      <c r="Q30" s="80">
        <f>IFERROR(P30/M30,"-")</f>
        <v>0.1046511627907</v>
      </c>
      <c r="R30" s="79">
        <v>2</v>
      </c>
      <c r="S30" s="79">
        <v>2</v>
      </c>
      <c r="T30" s="80">
        <f>IFERROR(R30/(P30),"-")</f>
        <v>0.22222222222222</v>
      </c>
      <c r="U30" s="186"/>
      <c r="V30" s="82">
        <v>1</v>
      </c>
      <c r="W30" s="80">
        <f>IF(P30=0,"-",V30/P30)</f>
        <v>0.11111111111111</v>
      </c>
      <c r="X30" s="185">
        <v>300000</v>
      </c>
      <c r="Y30" s="186">
        <f>IFERROR(X30/P30,"-")</f>
        <v>33333.333333333</v>
      </c>
      <c r="Z30" s="186">
        <f>IFERROR(X30/V30,"-")</f>
        <v>300000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0.22222222222222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0.11111111111111</v>
      </c>
      <c r="CH30" s="133">
        <v>1</v>
      </c>
      <c r="CI30" s="134">
        <f>IFERROR(CH30/CF30,"-")</f>
        <v>1</v>
      </c>
      <c r="CJ30" s="135">
        <v>300000</v>
      </c>
      <c r="CK30" s="136">
        <f>IFERROR(CJ30/CF30,"-")</f>
        <v>300000</v>
      </c>
      <c r="CL30" s="137"/>
      <c r="CM30" s="137"/>
      <c r="CN30" s="137">
        <v>1</v>
      </c>
      <c r="CO30" s="138">
        <v>1</v>
      </c>
      <c r="CP30" s="139">
        <v>300000</v>
      </c>
      <c r="CQ30" s="139">
        <v>300000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30"/>
      <c r="B31" s="85"/>
      <c r="C31" s="86"/>
      <c r="D31" s="86"/>
      <c r="E31" s="86"/>
      <c r="F31" s="87"/>
      <c r="G31" s="88"/>
      <c r="H31" s="88"/>
      <c r="I31" s="88"/>
      <c r="J31" s="181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7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30"/>
      <c r="B32" s="37"/>
      <c r="C32" s="21"/>
      <c r="D32" s="21"/>
      <c r="E32" s="21"/>
      <c r="F32" s="22"/>
      <c r="G32" s="36"/>
      <c r="H32" s="36"/>
      <c r="I32" s="73"/>
      <c r="J32" s="182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187"/>
      <c r="V32" s="25"/>
      <c r="W32" s="25"/>
      <c r="X32" s="187"/>
      <c r="Y32" s="187"/>
      <c r="Z32" s="187"/>
      <c r="AA32" s="187"/>
      <c r="AB32" s="33"/>
      <c r="AC32" s="59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19">
        <f>AB33</f>
        <v>0.727969348659</v>
      </c>
      <c r="B33" s="39"/>
      <c r="C33" s="39"/>
      <c r="D33" s="39"/>
      <c r="E33" s="39"/>
      <c r="F33" s="39"/>
      <c r="G33" s="40" t="s">
        <v>129</v>
      </c>
      <c r="H33" s="40"/>
      <c r="I33" s="40"/>
      <c r="J33" s="183">
        <f>SUM(J6:J32)</f>
        <v>1044000</v>
      </c>
      <c r="K33" s="41">
        <f>SUM(K6:K32)</f>
        <v>481</v>
      </c>
      <c r="L33" s="41">
        <f>SUM(L6:L32)</f>
        <v>207</v>
      </c>
      <c r="M33" s="41">
        <f>SUM(M6:M32)</f>
        <v>862</v>
      </c>
      <c r="N33" s="41">
        <f>SUM(N6:N32)</f>
        <v>85</v>
      </c>
      <c r="O33" s="41">
        <f>SUM(O6:O32)</f>
        <v>1</v>
      </c>
      <c r="P33" s="41">
        <f>SUM(P6:P32)</f>
        <v>86</v>
      </c>
      <c r="Q33" s="42">
        <f>IFERROR(P33/M33,"-")</f>
        <v>0.099767981438515</v>
      </c>
      <c r="R33" s="76">
        <f>SUM(R6:R32)</f>
        <v>14</v>
      </c>
      <c r="S33" s="76">
        <f>SUM(S6:S32)</f>
        <v>19</v>
      </c>
      <c r="T33" s="42">
        <f>IFERROR(R33/P33,"-")</f>
        <v>0.16279069767442</v>
      </c>
      <c r="U33" s="188">
        <f>IFERROR(J33/P33,"-")</f>
        <v>12139.534883721</v>
      </c>
      <c r="V33" s="44">
        <f>SUM(V6:V32)</f>
        <v>16</v>
      </c>
      <c r="W33" s="42">
        <f>IFERROR(V33/P33,"-")</f>
        <v>0.18604651162791</v>
      </c>
      <c r="X33" s="183">
        <f>SUM(X6:X32)</f>
        <v>760000</v>
      </c>
      <c r="Y33" s="183">
        <f>IFERROR(X33/P33,"-")</f>
        <v>8837.2093023256</v>
      </c>
      <c r="Z33" s="183">
        <f>IFERROR(X33/V33,"-")</f>
        <v>47500</v>
      </c>
      <c r="AA33" s="183">
        <f>X33-J33</f>
        <v>-284000</v>
      </c>
      <c r="AB33" s="45">
        <f>X33/J33</f>
        <v>0.727969348659</v>
      </c>
      <c r="AC33" s="58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30"/>
    <mergeCell ref="J26:J30"/>
    <mergeCell ref="U26:U30"/>
    <mergeCell ref="AA26:AA30"/>
    <mergeCell ref="AB26:AB3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