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<sst xmlns="http://schemas.openxmlformats.org/spreadsheetml/2006/main" uniqueCount="124">
  <si>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</si>
  <si>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</si>
  <si>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</si>
  <si>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</si>
  <si>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</si>
  <si>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</si>
  <si>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</si>
  <si>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</si>
  <si>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</si>
  <si>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</si>
  <si>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</si>
  <si>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</si>
  <si>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</si>
  <si>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</si>
  <si>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</si>
  <si>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</si>
  <si>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</si>
  <si>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</si>
  <si>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</si>
  <si>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</si>
  <si>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</si>
  <si>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</si>
  <si>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</si>
  <si>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</si>
  <si>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02月</t>
  </si>
  <si>
    <t>パートナー</t>
  </si>
  <si>
    <t>最終更新日</t>
  </si>
  <si>
    <t>05月29日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</si>
  <si>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</si>
  <si>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</si>
  <si>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</si>
  <si>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</si>
  <si>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</si>
  <si>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</si>
  <si>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</si>
  <si>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</si>
  <si>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</si>
  <si>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</si>
  <si>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</si>
  <si>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</si>
  <si>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</si>
  <si>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</si>
  <si>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</si>
  <si>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</si>
  <si>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</si>
  <si>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</si>
  <si>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</si>
  <si>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</si>
  <si>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</si>
  <si>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</si>
  <si>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</si>
  <si>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</si>
  <si>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</si>
  <si>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</si>
  <si>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</si>
  <si>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</si>
  <si>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</si>
  <si>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</si>
  <si>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</si>
  <si>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</si>
  <si>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pp1638</t>
  </si>
  <si>
    <t>雑誌版 SPA</t>
  </si>
  <si>
    <t>久々にすごく興奮した</t>
  </si>
  <si>
    <t>lp01</t>
  </si>
  <si>
    <t>スポニチ関東</t>
  </si>
  <si>
    <t>全5段</t>
  </si>
  <si>
    <t>2月21日(金)</t>
  </si>
  <si>
    <t>pp1639</t>
  </si>
  <si>
    <t>空電</t>
  </si>
  <si>
    <t>pp1640</t>
  </si>
  <si>
    <t>C版</t>
  </si>
  <si>
    <t>やってみてダメなら、すぐ退会OK指名</t>
  </si>
  <si>
    <t>スポニチ関西</t>
  </si>
  <si>
    <t>2月02日(日)</t>
  </si>
  <si>
    <t>pp1641</t>
  </si>
  <si>
    <t>pp1642</t>
  </si>
  <si>
    <t>この歳で、最高の初体験！</t>
  </si>
  <si>
    <t>ニッカン関西</t>
  </si>
  <si>
    <t>2月15日(土)</t>
  </si>
  <si>
    <t>pp1643</t>
  </si>
  <si>
    <t>pp1644</t>
  </si>
  <si>
    <t>60代、70代男性にも</t>
  </si>
  <si>
    <t>デイリースポーツ関西</t>
  </si>
  <si>
    <t>4C終面全5段</t>
  </si>
  <si>
    <t>2月01日(土)</t>
  </si>
  <si>
    <t>pp1645</t>
  </si>
  <si>
    <t>pp1646</t>
  </si>
  <si>
    <t>右女３</t>
  </si>
  <si>
    <t>サンスポ関東</t>
  </si>
  <si>
    <t>半5段</t>
  </si>
  <si>
    <t>2月23日(日)</t>
  </si>
  <si>
    <t>pp1647</t>
  </si>
  <si>
    <t>pp1648</t>
  </si>
  <si>
    <t>サンスポ関西</t>
  </si>
  <si>
    <t>2月08日(土)</t>
  </si>
  <si>
    <t>pp1649</t>
  </si>
  <si>
    <t>pp1650</t>
  </si>
  <si>
    <t>新版</t>
  </si>
  <si>
    <t>107「70歳までの出会いリクルート」</t>
  </si>
  <si>
    <t>4C雑報</t>
  </si>
  <si>
    <t>pp1651</t>
  </si>
  <si>
    <t>pp1652</t>
  </si>
  <si>
    <t>旧デイリー風</t>
  </si>
  <si>
    <t>108「ぶっ飛び出会い！！こんな優良サイト今までなかった」</t>
  </si>
  <si>
    <t>2月09日(日)</t>
  </si>
  <si>
    <t>pp1653</t>
  </si>
  <si>
    <t>pp1654</t>
  </si>
  <si>
    <t>109「人と人を出会わせる、ライフデザインワーク」</t>
  </si>
  <si>
    <t>pp1655</t>
  </si>
  <si>
    <t>pp1656</t>
  </si>
  <si>
    <t>110「出会いバブル到来」</t>
  </si>
  <si>
    <t>2月16日(日)</t>
  </si>
  <si>
    <t>pp1657</t>
  </si>
  <si>
    <t>pp1658</t>
  </si>
  <si>
    <t>記事</t>
  </si>
  <si>
    <t>4C記事枠</t>
  </si>
  <si>
    <t>pp1659</t>
  </si>
  <si>
    <t>pp1660</t>
  </si>
  <si>
    <t>pp1661</t>
  </si>
  <si>
    <t>2月22日(土)</t>
  </si>
  <si>
    <t>pp1662</t>
  </si>
  <si>
    <t>(空電共通)</t>
  </si>
  <si>
    <t>共通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</si>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</sst>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25</v>
      </c>
      <c r="D6" s="180">
        <v>1044000</v>
      </c>
      <c r="E6" s="79">
        <v>515</v>
      </c>
      <c r="F6" s="79">
        <v>225</v>
      </c>
      <c r="G6" s="79">
        <v>801</v>
      </c>
      <c r="H6" s="89">
        <v>127</v>
      </c>
      <c r="I6" s="90">
        <v>0</v>
      </c>
      <c r="J6" s="143">
        <f>H6+I6</f>
        <v>127</v>
      </c>
      <c r="K6" s="80">
        <f>IFERROR(J6/G6,"-")</f>
        <v>0.1585518102372</v>
      </c>
      <c r="L6" s="79">
        <v>13</v>
      </c>
      <c r="M6" s="79">
        <v>24</v>
      </c>
      <c r="N6" s="80">
        <f>IFERROR(L6/J6,"-")</f>
        <v>0.10236220472441</v>
      </c>
      <c r="O6" s="81">
        <f>IFERROR(D6/J6,"-")</f>
        <v>8220.4724409449</v>
      </c>
      <c r="P6" s="82">
        <v>19</v>
      </c>
      <c r="Q6" s="80">
        <f>IFERROR(P6/J6,"-")</f>
        <v>0.1496062992126</v>
      </c>
      <c r="R6" s="185">
        <v>1073000</v>
      </c>
      <c r="S6" s="186">
        <f>IFERROR(R6/J6,"-")</f>
        <v>8448.8188976378</v>
      </c>
      <c r="T6" s="186">
        <f>IFERROR(R6/P6,"-")</f>
        <v>56473.684210526</v>
      </c>
      <c r="U6" s="180">
        <f>IFERROR(R6-D6,"-")</f>
        <v>29000</v>
      </c>
      <c r="V6" s="83">
        <f>R6/D6</f>
        <v>1.0277777777778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1044000</v>
      </c>
      <c r="E9" s="41">
        <f>SUM(E6:E7)</f>
        <v>515</v>
      </c>
      <c r="F9" s="41">
        <f>SUM(F6:F7)</f>
        <v>225</v>
      </c>
      <c r="G9" s="41">
        <f>SUM(G6:G7)</f>
        <v>801</v>
      </c>
      <c r="H9" s="41">
        <f>SUM(H6:H7)</f>
        <v>127</v>
      </c>
      <c r="I9" s="41">
        <f>SUM(I6:I7)</f>
        <v>0</v>
      </c>
      <c r="J9" s="41">
        <f>SUM(J6:J7)</f>
        <v>127</v>
      </c>
      <c r="K9" s="42">
        <f>IFERROR(J9/G9,"-")</f>
        <v>0.1585518102372</v>
      </c>
      <c r="L9" s="76">
        <f>SUM(L6:L7)</f>
        <v>13</v>
      </c>
      <c r="M9" s="76">
        <f>SUM(M6:M7)</f>
        <v>24</v>
      </c>
      <c r="N9" s="42">
        <f>IFERROR(L9/J9,"-")</f>
        <v>0.10236220472441</v>
      </c>
      <c r="O9" s="43">
        <f>IFERROR(D9/J9,"-")</f>
        <v>8220.4724409449</v>
      </c>
      <c r="P9" s="44">
        <f>SUM(P6:P7)</f>
        <v>19</v>
      </c>
      <c r="Q9" s="42">
        <f>IFERROR(P9/J9,"-")</f>
        <v>0.1496062992126</v>
      </c>
      <c r="R9" s="183">
        <f>SUM(R6:R7)</f>
        <v>1073000</v>
      </c>
      <c r="S9" s="183">
        <f>IFERROR(R9/J9,"-")</f>
        <v>8448.8188976378</v>
      </c>
      <c r="T9" s="183">
        <f>IFERROR(P9/P9,"-")</f>
        <v>1</v>
      </c>
      <c r="U9" s="183">
        <f>SUM(U6:U7)</f>
        <v>29000</v>
      </c>
      <c r="V9" s="45">
        <f>IFERROR(R9/D9,"-")</f>
        <v>1.0277777777778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3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88" t="s">
        <v>66</v>
      </c>
      <c r="J6" s="180">
        <v>144000</v>
      </c>
      <c r="K6" s="79">
        <v>6</v>
      </c>
      <c r="L6" s="79">
        <v>0</v>
      </c>
      <c r="M6" s="79">
        <v>47</v>
      </c>
      <c r="N6" s="89">
        <v>5</v>
      </c>
      <c r="O6" s="90">
        <v>0</v>
      </c>
      <c r="P6" s="91">
        <f>N6+O6</f>
        <v>5</v>
      </c>
      <c r="Q6" s="80">
        <f>IFERROR(P6/M6,"-")</f>
        <v>0.1063829787234</v>
      </c>
      <c r="R6" s="79">
        <v>0</v>
      </c>
      <c r="S6" s="79">
        <v>4</v>
      </c>
      <c r="T6" s="80">
        <f>IFERROR(R6/(P6),"-")</f>
        <v>0</v>
      </c>
      <c r="U6" s="186">
        <f>IFERROR(J6/SUM(N6:O7),"-")</f>
        <v>14400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-144000</v>
      </c>
      <c r="AB6" s="83">
        <f>SUM(X6:X7)/SUM(J6:J7)</f>
        <v>0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0.4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0.6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 t="s">
        <v>61</v>
      </c>
      <c r="E7" s="189" t="s">
        <v>62</v>
      </c>
      <c r="F7" s="189" t="s">
        <v>68</v>
      </c>
      <c r="G7" s="88"/>
      <c r="H7" s="88"/>
      <c r="I7" s="88"/>
      <c r="J7" s="180"/>
      <c r="K7" s="79">
        <v>27</v>
      </c>
      <c r="L7" s="79">
        <v>14</v>
      </c>
      <c r="M7" s="79">
        <v>5</v>
      </c>
      <c r="N7" s="89">
        <v>5</v>
      </c>
      <c r="O7" s="90">
        <v>0</v>
      </c>
      <c r="P7" s="91">
        <f>N7+O7</f>
        <v>5</v>
      </c>
      <c r="Q7" s="80">
        <f>IFERROR(P7/M7,"-")</f>
        <v>1</v>
      </c>
      <c r="R7" s="79">
        <v>0</v>
      </c>
      <c r="S7" s="79">
        <v>0</v>
      </c>
      <c r="T7" s="80">
        <f>IFERROR(R7/(P7),"-")</f>
        <v>0</v>
      </c>
      <c r="U7" s="186"/>
      <c r="V7" s="82">
        <v>0</v>
      </c>
      <c r="W7" s="80">
        <f>IF(P7=0,"-",V7/P7)</f>
        <v>0</v>
      </c>
      <c r="X7" s="185">
        <v>0</v>
      </c>
      <c r="Y7" s="186">
        <f>IFERROR(X7/P7,"-")</f>
        <v>0</v>
      </c>
      <c r="Z7" s="186" t="str">
        <f>IFERROR(X7/V7,"-")</f>
        <v>-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0.2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0.4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2</v>
      </c>
      <c r="CG7" s="132">
        <f>IF(P7=0,"",IF(CF7=0,"",(CF7/P7)))</f>
        <v>0.4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0.027777777777778</v>
      </c>
      <c r="B8" s="189" t="s">
        <v>69</v>
      </c>
      <c r="C8" s="189"/>
      <c r="D8" s="189" t="s">
        <v>70</v>
      </c>
      <c r="E8" s="189" t="s">
        <v>71</v>
      </c>
      <c r="F8" s="189" t="s">
        <v>63</v>
      </c>
      <c r="G8" s="88" t="s">
        <v>72</v>
      </c>
      <c r="H8" s="88" t="s">
        <v>65</v>
      </c>
      <c r="I8" s="190" t="s">
        <v>73</v>
      </c>
      <c r="J8" s="180">
        <v>180000</v>
      </c>
      <c r="K8" s="79">
        <v>13</v>
      </c>
      <c r="L8" s="79">
        <v>0</v>
      </c>
      <c r="M8" s="79">
        <v>54</v>
      </c>
      <c r="N8" s="89">
        <v>6</v>
      </c>
      <c r="O8" s="90">
        <v>0</v>
      </c>
      <c r="P8" s="91">
        <f>N8+O8</f>
        <v>6</v>
      </c>
      <c r="Q8" s="80">
        <f>IFERROR(P8/M8,"-")</f>
        <v>0.11111111111111</v>
      </c>
      <c r="R8" s="79">
        <v>1</v>
      </c>
      <c r="S8" s="79">
        <v>2</v>
      </c>
      <c r="T8" s="80">
        <f>IFERROR(R8/(P8),"-")</f>
        <v>0.16666666666667</v>
      </c>
      <c r="U8" s="186">
        <f>IFERROR(J8/SUM(N8:O9),"-")</f>
        <v>12857.142857143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SUM(X8:X9)-SUM(J8:J9)</f>
        <v>-175000</v>
      </c>
      <c r="AB8" s="83">
        <f>SUM(X8:X9)/SUM(J8:J9)</f>
        <v>0.027777777777778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0.16666666666667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1</v>
      </c>
      <c r="BF8" s="111">
        <f>IF(P8=0,"",IF(BE8=0,"",(BE8/P8)))</f>
        <v>0.16666666666667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0.16666666666667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74</v>
      </c>
      <c r="C9" s="189"/>
      <c r="D9" s="189" t="s">
        <v>70</v>
      </c>
      <c r="E9" s="189" t="s">
        <v>71</v>
      </c>
      <c r="F9" s="189" t="s">
        <v>68</v>
      </c>
      <c r="G9" s="88"/>
      <c r="H9" s="88"/>
      <c r="I9" s="88"/>
      <c r="J9" s="180"/>
      <c r="K9" s="79">
        <v>40</v>
      </c>
      <c r="L9" s="79">
        <v>32</v>
      </c>
      <c r="M9" s="79">
        <v>13</v>
      </c>
      <c r="N9" s="89">
        <v>8</v>
      </c>
      <c r="O9" s="90">
        <v>0</v>
      </c>
      <c r="P9" s="91">
        <f>N9+O9</f>
        <v>8</v>
      </c>
      <c r="Q9" s="80">
        <f>IFERROR(P9/M9,"-")</f>
        <v>0.61538461538462</v>
      </c>
      <c r="R9" s="79">
        <v>0</v>
      </c>
      <c r="S9" s="79">
        <v>1</v>
      </c>
      <c r="T9" s="80">
        <f>IFERROR(R9/(P9),"-")</f>
        <v>0</v>
      </c>
      <c r="U9" s="186"/>
      <c r="V9" s="82">
        <v>1</v>
      </c>
      <c r="W9" s="80">
        <f>IF(P9=0,"-",V9/P9)</f>
        <v>0.125</v>
      </c>
      <c r="X9" s="185">
        <v>5000</v>
      </c>
      <c r="Y9" s="186">
        <f>IFERROR(X9/P9,"-")</f>
        <v>625</v>
      </c>
      <c r="Z9" s="186">
        <f>IFERROR(X9/V9,"-")</f>
        <v>5000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0.125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4</v>
      </c>
      <c r="BO9" s="118">
        <f>IF(P9=0,"",IF(BN9=0,"",(BN9/P9)))</f>
        <v>0.5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2</v>
      </c>
      <c r="BX9" s="125">
        <f>IF(P9=0,"",IF(BW9=0,"",(BW9/P9)))</f>
        <v>0.25</v>
      </c>
      <c r="BY9" s="126">
        <v>1</v>
      </c>
      <c r="BZ9" s="127">
        <f>IFERROR(BY9/BW9,"-")</f>
        <v>0.5</v>
      </c>
      <c r="CA9" s="128">
        <v>5000</v>
      </c>
      <c r="CB9" s="129">
        <f>IFERROR(CA9/BW9,"-")</f>
        <v>2500</v>
      </c>
      <c r="CC9" s="130">
        <v>1</v>
      </c>
      <c r="CD9" s="130"/>
      <c r="CE9" s="130"/>
      <c r="CF9" s="131">
        <v>1</v>
      </c>
      <c r="CG9" s="132">
        <f>IF(P9=0,"",IF(CF9=0,"",(CF9/P9)))</f>
        <v>0.125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1</v>
      </c>
      <c r="CP9" s="139">
        <v>5000</v>
      </c>
      <c r="CQ9" s="139">
        <v>5000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0.019230769230769</v>
      </c>
      <c r="B10" s="189" t="s">
        <v>75</v>
      </c>
      <c r="C10" s="189"/>
      <c r="D10" s="189" t="s">
        <v>61</v>
      </c>
      <c r="E10" s="189" t="s">
        <v>76</v>
      </c>
      <c r="F10" s="189" t="s">
        <v>63</v>
      </c>
      <c r="G10" s="88" t="s">
        <v>77</v>
      </c>
      <c r="H10" s="88" t="s">
        <v>65</v>
      </c>
      <c r="I10" s="191" t="s">
        <v>78</v>
      </c>
      <c r="J10" s="180">
        <v>156000</v>
      </c>
      <c r="K10" s="79">
        <v>9</v>
      </c>
      <c r="L10" s="79">
        <v>0</v>
      </c>
      <c r="M10" s="79">
        <v>72</v>
      </c>
      <c r="N10" s="89">
        <v>6</v>
      </c>
      <c r="O10" s="90">
        <v>0</v>
      </c>
      <c r="P10" s="91">
        <f>N10+O10</f>
        <v>6</v>
      </c>
      <c r="Q10" s="80">
        <f>IFERROR(P10/M10,"-")</f>
        <v>0.083333333333333</v>
      </c>
      <c r="R10" s="79">
        <v>0</v>
      </c>
      <c r="S10" s="79">
        <v>1</v>
      </c>
      <c r="T10" s="80">
        <f>IFERROR(R10/(P10),"-")</f>
        <v>0</v>
      </c>
      <c r="U10" s="186">
        <f>IFERROR(J10/SUM(N10:O11),"-")</f>
        <v>17333.333333333</v>
      </c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>
        <f>SUM(X10:X11)-SUM(J10:J11)</f>
        <v>-153000</v>
      </c>
      <c r="AB10" s="83">
        <f>SUM(X10:X11)/SUM(J10:J11)</f>
        <v>0.019230769230769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0.16666666666667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3</v>
      </c>
      <c r="BO10" s="118">
        <f>IF(P10=0,"",IF(BN10=0,"",(BN10/P10)))</f>
        <v>0.5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2</v>
      </c>
      <c r="BX10" s="125">
        <f>IF(P10=0,"",IF(BW10=0,"",(BW10/P10)))</f>
        <v>0.33333333333333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79</v>
      </c>
      <c r="C11" s="189"/>
      <c r="D11" s="189" t="s">
        <v>61</v>
      </c>
      <c r="E11" s="189" t="s">
        <v>76</v>
      </c>
      <c r="F11" s="189" t="s">
        <v>68</v>
      </c>
      <c r="G11" s="88"/>
      <c r="H11" s="88"/>
      <c r="I11" s="88"/>
      <c r="J11" s="180"/>
      <c r="K11" s="79">
        <v>19</v>
      </c>
      <c r="L11" s="79">
        <v>13</v>
      </c>
      <c r="M11" s="79">
        <v>9</v>
      </c>
      <c r="N11" s="89">
        <v>3</v>
      </c>
      <c r="O11" s="90">
        <v>0</v>
      </c>
      <c r="P11" s="91">
        <f>N11+O11</f>
        <v>3</v>
      </c>
      <c r="Q11" s="80">
        <f>IFERROR(P11/M11,"-")</f>
        <v>0.33333333333333</v>
      </c>
      <c r="R11" s="79">
        <v>0</v>
      </c>
      <c r="S11" s="79">
        <v>1</v>
      </c>
      <c r="T11" s="80">
        <f>IFERROR(R11/(P11),"-")</f>
        <v>0</v>
      </c>
      <c r="U11" s="186"/>
      <c r="V11" s="82">
        <v>1</v>
      </c>
      <c r="W11" s="80">
        <f>IF(P11=0,"-",V11/P11)</f>
        <v>0.33333333333333</v>
      </c>
      <c r="X11" s="185">
        <v>3000</v>
      </c>
      <c r="Y11" s="186">
        <f>IFERROR(X11/P11,"-")</f>
        <v>1000</v>
      </c>
      <c r="Z11" s="186">
        <f>IFERROR(X11/V11,"-")</f>
        <v>3000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0.33333333333333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0.33333333333333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1</v>
      </c>
      <c r="CG11" s="132">
        <f>IF(P11=0,"",IF(CF11=0,"",(CF11/P11)))</f>
        <v>0.33333333333333</v>
      </c>
      <c r="CH11" s="133">
        <v>1</v>
      </c>
      <c r="CI11" s="134">
        <f>IFERROR(CH11/CF11,"-")</f>
        <v>1</v>
      </c>
      <c r="CJ11" s="135">
        <v>3000</v>
      </c>
      <c r="CK11" s="136">
        <f>IFERROR(CJ11/CF11,"-")</f>
        <v>3000</v>
      </c>
      <c r="CL11" s="137">
        <v>1</v>
      </c>
      <c r="CM11" s="137"/>
      <c r="CN11" s="137"/>
      <c r="CO11" s="138">
        <v>1</v>
      </c>
      <c r="CP11" s="139">
        <v>3000</v>
      </c>
      <c r="CQ11" s="139">
        <v>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0.34722222222222</v>
      </c>
      <c r="B12" s="189" t="s">
        <v>80</v>
      </c>
      <c r="C12" s="189"/>
      <c r="D12" s="189" t="s">
        <v>70</v>
      </c>
      <c r="E12" s="189" t="s">
        <v>81</v>
      </c>
      <c r="F12" s="189" t="s">
        <v>63</v>
      </c>
      <c r="G12" s="88" t="s">
        <v>82</v>
      </c>
      <c r="H12" s="88" t="s">
        <v>83</v>
      </c>
      <c r="I12" s="191" t="s">
        <v>84</v>
      </c>
      <c r="J12" s="180">
        <v>144000</v>
      </c>
      <c r="K12" s="79">
        <v>26</v>
      </c>
      <c r="L12" s="79">
        <v>0</v>
      </c>
      <c r="M12" s="79">
        <v>98</v>
      </c>
      <c r="N12" s="89">
        <v>9</v>
      </c>
      <c r="O12" s="90">
        <v>0</v>
      </c>
      <c r="P12" s="91">
        <f>N12+O12</f>
        <v>9</v>
      </c>
      <c r="Q12" s="80">
        <f>IFERROR(P12/M12,"-")</f>
        <v>0.091836734693878</v>
      </c>
      <c r="R12" s="79">
        <v>0</v>
      </c>
      <c r="S12" s="79">
        <v>2</v>
      </c>
      <c r="T12" s="80">
        <f>IFERROR(R12/(P12),"-")</f>
        <v>0</v>
      </c>
      <c r="U12" s="186">
        <f>IFERROR(J12/SUM(N12:O13),"-")</f>
        <v>6545.4545454545</v>
      </c>
      <c r="V12" s="82">
        <v>2</v>
      </c>
      <c r="W12" s="80">
        <f>IF(P12=0,"-",V12/P12)</f>
        <v>0.22222222222222</v>
      </c>
      <c r="X12" s="185">
        <v>16000</v>
      </c>
      <c r="Y12" s="186">
        <f>IFERROR(X12/P12,"-")</f>
        <v>1777.7777777778</v>
      </c>
      <c r="Z12" s="186">
        <f>IFERROR(X12/V12,"-")</f>
        <v>8000</v>
      </c>
      <c r="AA12" s="180">
        <f>SUM(X12:X13)-SUM(J12:J13)</f>
        <v>-94000</v>
      </c>
      <c r="AB12" s="83">
        <f>SUM(X12:X13)/SUM(J12:J13)</f>
        <v>0.34722222222222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0.11111111111111</v>
      </c>
      <c r="AO12" s="98">
        <v>1</v>
      </c>
      <c r="AP12" s="100">
        <f>IFERROR(AO12/AM12,"-")</f>
        <v>1</v>
      </c>
      <c r="AQ12" s="101">
        <v>6000</v>
      </c>
      <c r="AR12" s="102">
        <f>IFERROR(AQ12/AM12,"-")</f>
        <v>6000</v>
      </c>
      <c r="AS12" s="103"/>
      <c r="AT12" s="103">
        <v>1</v>
      </c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3</v>
      </c>
      <c r="BF12" s="111">
        <f>IF(P12=0,"",IF(BE12=0,"",(BE12/P12)))</f>
        <v>0.33333333333333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1</v>
      </c>
      <c r="BO12" s="118">
        <f>IF(P12=0,"",IF(BN12=0,"",(BN12/P12)))</f>
        <v>0.11111111111111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3</v>
      </c>
      <c r="BX12" s="125">
        <f>IF(P12=0,"",IF(BW12=0,"",(BW12/P12)))</f>
        <v>0.33333333333333</v>
      </c>
      <c r="BY12" s="126">
        <v>1</v>
      </c>
      <c r="BZ12" s="127">
        <f>IFERROR(BY12/BW12,"-")</f>
        <v>0.33333333333333</v>
      </c>
      <c r="CA12" s="128">
        <v>10000</v>
      </c>
      <c r="CB12" s="129">
        <f>IFERROR(CA12/BW12,"-")</f>
        <v>3333.3333333333</v>
      </c>
      <c r="CC12" s="130"/>
      <c r="CD12" s="130">
        <v>1</v>
      </c>
      <c r="CE12" s="130"/>
      <c r="CF12" s="131">
        <v>1</v>
      </c>
      <c r="CG12" s="132">
        <f>IF(P12=0,"",IF(CF12=0,"",(CF12/P12)))</f>
        <v>0.11111111111111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2</v>
      </c>
      <c r="CP12" s="139">
        <v>16000</v>
      </c>
      <c r="CQ12" s="139">
        <v>10000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85</v>
      </c>
      <c r="C13" s="189"/>
      <c r="D13" s="189" t="s">
        <v>70</v>
      </c>
      <c r="E13" s="189" t="s">
        <v>81</v>
      </c>
      <c r="F13" s="189" t="s">
        <v>68</v>
      </c>
      <c r="G13" s="88"/>
      <c r="H13" s="88"/>
      <c r="I13" s="88"/>
      <c r="J13" s="180"/>
      <c r="K13" s="79">
        <v>84</v>
      </c>
      <c r="L13" s="79">
        <v>40</v>
      </c>
      <c r="M13" s="79">
        <v>11</v>
      </c>
      <c r="N13" s="89">
        <v>13</v>
      </c>
      <c r="O13" s="90">
        <v>0</v>
      </c>
      <c r="P13" s="91">
        <f>N13+O13</f>
        <v>13</v>
      </c>
      <c r="Q13" s="80">
        <f>IFERROR(P13/M13,"-")</f>
        <v>1.1818181818182</v>
      </c>
      <c r="R13" s="79">
        <v>0</v>
      </c>
      <c r="S13" s="79">
        <v>4</v>
      </c>
      <c r="T13" s="80">
        <f>IFERROR(R13/(P13),"-")</f>
        <v>0</v>
      </c>
      <c r="U13" s="186"/>
      <c r="V13" s="82">
        <v>2</v>
      </c>
      <c r="W13" s="80">
        <f>IF(P13=0,"-",V13/P13)</f>
        <v>0.15384615384615</v>
      </c>
      <c r="X13" s="185">
        <v>34000</v>
      </c>
      <c r="Y13" s="186">
        <f>IFERROR(X13/P13,"-")</f>
        <v>2615.3846153846</v>
      </c>
      <c r="Z13" s="186">
        <f>IFERROR(X13/V13,"-")</f>
        <v>17000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0.076923076923077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1</v>
      </c>
      <c r="AW13" s="105">
        <f>IF(P13=0,"",IF(AV13=0,"",(AV13/P13)))</f>
        <v>0.076923076923077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5</v>
      </c>
      <c r="BO13" s="118">
        <f>IF(P13=0,"",IF(BN13=0,"",(BN13/P13)))</f>
        <v>0.38461538461538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4</v>
      </c>
      <c r="BX13" s="125">
        <f>IF(P13=0,"",IF(BW13=0,"",(BW13/P13)))</f>
        <v>0.30769230769231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2</v>
      </c>
      <c r="CG13" s="132">
        <f>IF(P13=0,"",IF(CF13=0,"",(CF13/P13)))</f>
        <v>0.15384615384615</v>
      </c>
      <c r="CH13" s="133">
        <v>2</v>
      </c>
      <c r="CI13" s="134">
        <f>IFERROR(CH13/CF13,"-")</f>
        <v>1</v>
      </c>
      <c r="CJ13" s="135">
        <v>34000</v>
      </c>
      <c r="CK13" s="136">
        <f>IFERROR(CJ13/CF13,"-")</f>
        <v>17000</v>
      </c>
      <c r="CL13" s="137"/>
      <c r="CM13" s="137"/>
      <c r="CN13" s="137">
        <v>2</v>
      </c>
      <c r="CO13" s="138">
        <v>2</v>
      </c>
      <c r="CP13" s="139">
        <v>34000</v>
      </c>
      <c r="CQ13" s="139">
        <v>23000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0.5</v>
      </c>
      <c r="B14" s="189" t="s">
        <v>86</v>
      </c>
      <c r="C14" s="189"/>
      <c r="D14" s="189" t="s">
        <v>87</v>
      </c>
      <c r="E14" s="189" t="s">
        <v>71</v>
      </c>
      <c r="F14" s="189" t="s">
        <v>63</v>
      </c>
      <c r="G14" s="88" t="s">
        <v>88</v>
      </c>
      <c r="H14" s="88" t="s">
        <v>89</v>
      </c>
      <c r="I14" s="190" t="s">
        <v>90</v>
      </c>
      <c r="J14" s="180">
        <v>78000</v>
      </c>
      <c r="K14" s="79">
        <v>7</v>
      </c>
      <c r="L14" s="79">
        <v>0</v>
      </c>
      <c r="M14" s="79">
        <v>32</v>
      </c>
      <c r="N14" s="89">
        <v>4</v>
      </c>
      <c r="O14" s="90">
        <v>0</v>
      </c>
      <c r="P14" s="91">
        <f>N14+O14</f>
        <v>4</v>
      </c>
      <c r="Q14" s="80">
        <f>IFERROR(P14/M14,"-")</f>
        <v>0.125</v>
      </c>
      <c r="R14" s="79">
        <v>0</v>
      </c>
      <c r="S14" s="79">
        <v>1</v>
      </c>
      <c r="T14" s="80">
        <f>IFERROR(R14/(P14),"-")</f>
        <v>0</v>
      </c>
      <c r="U14" s="186">
        <f>IFERROR(J14/SUM(N14:O15),"-")</f>
        <v>9750</v>
      </c>
      <c r="V14" s="82">
        <v>2</v>
      </c>
      <c r="W14" s="80">
        <f>IF(P14=0,"-",V14/P14)</f>
        <v>0.5</v>
      </c>
      <c r="X14" s="185">
        <v>13000</v>
      </c>
      <c r="Y14" s="186">
        <f>IFERROR(X14/P14,"-")</f>
        <v>3250</v>
      </c>
      <c r="Z14" s="186">
        <f>IFERROR(X14/V14,"-")</f>
        <v>6500</v>
      </c>
      <c r="AA14" s="180">
        <f>SUM(X14:X15)-SUM(J14:J15)</f>
        <v>-39000</v>
      </c>
      <c r="AB14" s="83">
        <f>SUM(X14:X15)/SUM(J14:J15)</f>
        <v>0.5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0.25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3</v>
      </c>
      <c r="BO14" s="118">
        <f>IF(P14=0,"",IF(BN14=0,"",(BN14/P14)))</f>
        <v>0.75</v>
      </c>
      <c r="BP14" s="119">
        <v>2</v>
      </c>
      <c r="BQ14" s="120">
        <f>IFERROR(BP14/BN14,"-")</f>
        <v>0.66666666666667</v>
      </c>
      <c r="BR14" s="121">
        <v>13000</v>
      </c>
      <c r="BS14" s="122">
        <f>IFERROR(BR14/BN14,"-")</f>
        <v>4333.3333333333</v>
      </c>
      <c r="BT14" s="123">
        <v>1</v>
      </c>
      <c r="BU14" s="123">
        <v>1</v>
      </c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2</v>
      </c>
      <c r="CP14" s="139">
        <v>13000</v>
      </c>
      <c r="CQ14" s="139">
        <v>8000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91</v>
      </c>
      <c r="C15" s="189"/>
      <c r="D15" s="189" t="s">
        <v>87</v>
      </c>
      <c r="E15" s="189" t="s">
        <v>71</v>
      </c>
      <c r="F15" s="189" t="s">
        <v>68</v>
      </c>
      <c r="G15" s="88"/>
      <c r="H15" s="88"/>
      <c r="I15" s="88"/>
      <c r="J15" s="180"/>
      <c r="K15" s="79">
        <v>20</v>
      </c>
      <c r="L15" s="79">
        <v>17</v>
      </c>
      <c r="M15" s="79">
        <v>8</v>
      </c>
      <c r="N15" s="89">
        <v>4</v>
      </c>
      <c r="O15" s="90">
        <v>0</v>
      </c>
      <c r="P15" s="91">
        <f>N15+O15</f>
        <v>4</v>
      </c>
      <c r="Q15" s="80">
        <f>IFERROR(P15/M15,"-")</f>
        <v>0.5</v>
      </c>
      <c r="R15" s="79">
        <v>0</v>
      </c>
      <c r="S15" s="79">
        <v>1</v>
      </c>
      <c r="T15" s="80">
        <f>IFERROR(R15/(P15),"-")</f>
        <v>0</v>
      </c>
      <c r="U15" s="186"/>
      <c r="V15" s="82">
        <v>1</v>
      </c>
      <c r="W15" s="80">
        <f>IF(P15=0,"-",V15/P15)</f>
        <v>0.25</v>
      </c>
      <c r="X15" s="185">
        <v>26000</v>
      </c>
      <c r="Y15" s="186">
        <f>IFERROR(X15/P15,"-")</f>
        <v>6500</v>
      </c>
      <c r="Z15" s="186">
        <f>IFERROR(X15/V15,"-")</f>
        <v>26000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2</v>
      </c>
      <c r="BF15" s="111">
        <f>IF(P15=0,"",IF(BE15=0,"",(BE15/P15)))</f>
        <v>0.5</v>
      </c>
      <c r="BG15" s="110">
        <v>1</v>
      </c>
      <c r="BH15" s="112">
        <f>IFERROR(BG15/BE15,"-")</f>
        <v>0.5</v>
      </c>
      <c r="BI15" s="113">
        <v>26000</v>
      </c>
      <c r="BJ15" s="114">
        <f>IFERROR(BI15/BE15,"-")</f>
        <v>13000</v>
      </c>
      <c r="BK15" s="115"/>
      <c r="BL15" s="115"/>
      <c r="BM15" s="115">
        <v>1</v>
      </c>
      <c r="BN15" s="117">
        <v>1</v>
      </c>
      <c r="BO15" s="118">
        <f>IF(P15=0,"",IF(BN15=0,"",(BN15/P15)))</f>
        <v>0.25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0.25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26000</v>
      </c>
      <c r="CQ15" s="139">
        <v>26000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</v>
      </c>
      <c r="B16" s="189" t="s">
        <v>92</v>
      </c>
      <c r="C16" s="189"/>
      <c r="D16" s="189" t="s">
        <v>87</v>
      </c>
      <c r="E16" s="189" t="s">
        <v>76</v>
      </c>
      <c r="F16" s="189" t="s">
        <v>63</v>
      </c>
      <c r="G16" s="88" t="s">
        <v>93</v>
      </c>
      <c r="H16" s="88" t="s">
        <v>89</v>
      </c>
      <c r="I16" s="191" t="s">
        <v>94</v>
      </c>
      <c r="J16" s="180">
        <v>78000</v>
      </c>
      <c r="K16" s="79">
        <v>20</v>
      </c>
      <c r="L16" s="79">
        <v>0</v>
      </c>
      <c r="M16" s="79">
        <v>45</v>
      </c>
      <c r="N16" s="89">
        <v>8</v>
      </c>
      <c r="O16" s="90">
        <v>0</v>
      </c>
      <c r="P16" s="91">
        <f>N16+O16</f>
        <v>8</v>
      </c>
      <c r="Q16" s="80">
        <f>IFERROR(P16/M16,"-")</f>
        <v>0.17777777777778</v>
      </c>
      <c r="R16" s="79">
        <v>0</v>
      </c>
      <c r="S16" s="79">
        <v>0</v>
      </c>
      <c r="T16" s="80">
        <f>IFERROR(R16/(P16),"-")</f>
        <v>0</v>
      </c>
      <c r="U16" s="186">
        <f>IFERROR(J16/SUM(N16:O17),"-")</f>
        <v>5571.4285714286</v>
      </c>
      <c r="V16" s="82">
        <v>0</v>
      </c>
      <c r="W16" s="80">
        <f>IF(P16=0,"-",V16/P16)</f>
        <v>0</v>
      </c>
      <c r="X16" s="185">
        <v>0</v>
      </c>
      <c r="Y16" s="186">
        <f>IFERROR(X16/P16,"-")</f>
        <v>0</v>
      </c>
      <c r="Z16" s="186" t="str">
        <f>IFERROR(X16/V16,"-")</f>
        <v>-</v>
      </c>
      <c r="AA16" s="180">
        <f>SUM(X16:X17)-SUM(J16:J17)</f>
        <v>-78000</v>
      </c>
      <c r="AB16" s="83">
        <f>SUM(X16:X17)/SUM(J16:J17)</f>
        <v>0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0.125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1</v>
      </c>
      <c r="BF16" s="111">
        <f>IF(P16=0,"",IF(BE16=0,"",(BE16/P16)))</f>
        <v>0.125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2</v>
      </c>
      <c r="BO16" s="118">
        <f>IF(P16=0,"",IF(BN16=0,"",(BN16/P16)))</f>
        <v>0.25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2</v>
      </c>
      <c r="BX16" s="125">
        <f>IF(P16=0,"",IF(BW16=0,"",(BW16/P16)))</f>
        <v>0.25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>
        <v>2</v>
      </c>
      <c r="CG16" s="132">
        <f>IF(P16=0,"",IF(CF16=0,"",(CF16/P16)))</f>
        <v>0.25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95</v>
      </c>
      <c r="C17" s="189"/>
      <c r="D17" s="189" t="s">
        <v>87</v>
      </c>
      <c r="E17" s="189" t="s">
        <v>76</v>
      </c>
      <c r="F17" s="189" t="s">
        <v>68</v>
      </c>
      <c r="G17" s="88"/>
      <c r="H17" s="88"/>
      <c r="I17" s="88"/>
      <c r="J17" s="180"/>
      <c r="K17" s="79">
        <v>54</v>
      </c>
      <c r="L17" s="79">
        <v>17</v>
      </c>
      <c r="M17" s="79">
        <v>12</v>
      </c>
      <c r="N17" s="89">
        <v>6</v>
      </c>
      <c r="O17" s="90">
        <v>0</v>
      </c>
      <c r="P17" s="91">
        <f>N17+O17</f>
        <v>6</v>
      </c>
      <c r="Q17" s="80">
        <f>IFERROR(P17/M17,"-")</f>
        <v>0.5</v>
      </c>
      <c r="R17" s="79">
        <v>1</v>
      </c>
      <c r="S17" s="79">
        <v>0</v>
      </c>
      <c r="T17" s="80">
        <f>IFERROR(R17/(P17),"-")</f>
        <v>0.16666666666667</v>
      </c>
      <c r="U17" s="186"/>
      <c r="V17" s="82">
        <v>0</v>
      </c>
      <c r="W17" s="80">
        <f>IF(P17=0,"-",V17/P17)</f>
        <v>0</v>
      </c>
      <c r="X17" s="185">
        <v>0</v>
      </c>
      <c r="Y17" s="186">
        <f>IFERROR(X17/P17,"-")</f>
        <v>0</v>
      </c>
      <c r="Z17" s="186" t="str">
        <f>IFERROR(X17/V17,"-")</f>
        <v>-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0.16666666666667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2</v>
      </c>
      <c r="BO17" s="118">
        <f>IF(P17=0,"",IF(BN17=0,"",(BN17/P17)))</f>
        <v>0.33333333333333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2</v>
      </c>
      <c r="BX17" s="125">
        <f>IF(P17=0,"",IF(BW17=0,"",(BW17/P17)))</f>
        <v>0.33333333333333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>
        <v>1</v>
      </c>
      <c r="CG17" s="132">
        <f>IF(P17=0,"",IF(CF17=0,"",(CF17/P17)))</f>
        <v>0.16666666666667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0.38888888888889</v>
      </c>
      <c r="B18" s="189" t="s">
        <v>96</v>
      </c>
      <c r="C18" s="189"/>
      <c r="D18" s="189" t="s">
        <v>97</v>
      </c>
      <c r="E18" s="189" t="s">
        <v>98</v>
      </c>
      <c r="F18" s="189" t="s">
        <v>63</v>
      </c>
      <c r="G18" s="88" t="s">
        <v>64</v>
      </c>
      <c r="H18" s="88" t="s">
        <v>99</v>
      </c>
      <c r="I18" s="191" t="s">
        <v>94</v>
      </c>
      <c r="J18" s="180">
        <v>36000</v>
      </c>
      <c r="K18" s="79">
        <v>10</v>
      </c>
      <c r="L18" s="79">
        <v>0</v>
      </c>
      <c r="M18" s="79">
        <v>38</v>
      </c>
      <c r="N18" s="89">
        <v>2</v>
      </c>
      <c r="O18" s="90">
        <v>0</v>
      </c>
      <c r="P18" s="91">
        <f>N18+O18</f>
        <v>2</v>
      </c>
      <c r="Q18" s="80">
        <f>IFERROR(P18/M18,"-")</f>
        <v>0.052631578947368</v>
      </c>
      <c r="R18" s="79">
        <v>1</v>
      </c>
      <c r="S18" s="79">
        <v>0</v>
      </c>
      <c r="T18" s="80">
        <f>IFERROR(R18/(P18),"-")</f>
        <v>0.5</v>
      </c>
      <c r="U18" s="186">
        <f>IFERROR(J18/SUM(N18:O19),"-")</f>
        <v>9000</v>
      </c>
      <c r="V18" s="82">
        <v>1</v>
      </c>
      <c r="W18" s="80">
        <f>IF(P18=0,"-",V18/P18)</f>
        <v>0.5</v>
      </c>
      <c r="X18" s="185">
        <v>14000</v>
      </c>
      <c r="Y18" s="186">
        <f>IFERROR(X18/P18,"-")</f>
        <v>7000</v>
      </c>
      <c r="Z18" s="186">
        <f>IFERROR(X18/V18,"-")</f>
        <v>14000</v>
      </c>
      <c r="AA18" s="180">
        <f>SUM(X18:X19)-SUM(J18:J19)</f>
        <v>-22000</v>
      </c>
      <c r="AB18" s="83">
        <f>SUM(X18:X19)/SUM(J18:J19)</f>
        <v>0.38888888888889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>
        <v>2</v>
      </c>
      <c r="BX18" s="125">
        <f>IF(P18=0,"",IF(BW18=0,"",(BW18/P18)))</f>
        <v>1</v>
      </c>
      <c r="BY18" s="126">
        <v>1</v>
      </c>
      <c r="BZ18" s="127">
        <f>IFERROR(BY18/BW18,"-")</f>
        <v>0.5</v>
      </c>
      <c r="CA18" s="128">
        <v>14000</v>
      </c>
      <c r="CB18" s="129">
        <f>IFERROR(CA18/BW18,"-")</f>
        <v>7000</v>
      </c>
      <c r="CC18" s="130"/>
      <c r="CD18" s="130"/>
      <c r="CE18" s="130">
        <v>1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14000</v>
      </c>
      <c r="CQ18" s="139">
        <v>14000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100</v>
      </c>
      <c r="C19" s="189"/>
      <c r="D19" s="189" t="s">
        <v>97</v>
      </c>
      <c r="E19" s="189" t="s">
        <v>98</v>
      </c>
      <c r="F19" s="189" t="s">
        <v>68</v>
      </c>
      <c r="G19" s="88"/>
      <c r="H19" s="88"/>
      <c r="I19" s="88"/>
      <c r="J19" s="180"/>
      <c r="K19" s="79">
        <v>35</v>
      </c>
      <c r="L19" s="79">
        <v>21</v>
      </c>
      <c r="M19" s="79">
        <v>12</v>
      </c>
      <c r="N19" s="89">
        <v>2</v>
      </c>
      <c r="O19" s="90">
        <v>0</v>
      </c>
      <c r="P19" s="91">
        <f>N19+O19</f>
        <v>2</v>
      </c>
      <c r="Q19" s="80">
        <f>IFERROR(P19/M19,"-")</f>
        <v>0.16666666666667</v>
      </c>
      <c r="R19" s="79">
        <v>1</v>
      </c>
      <c r="S19" s="79">
        <v>0</v>
      </c>
      <c r="T19" s="80">
        <f>IFERROR(R19/(P19),"-")</f>
        <v>0.5</v>
      </c>
      <c r="U19" s="186"/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1</v>
      </c>
      <c r="BO19" s="118">
        <f>IF(P19=0,"",IF(BN19=0,"",(BN19/P19)))</f>
        <v>0.5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1</v>
      </c>
      <c r="BX19" s="125">
        <f>IF(P19=0,"",IF(BW19=0,"",(BW19/P19)))</f>
        <v>0.5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4.1111111111111</v>
      </c>
      <c r="B20" s="189" t="s">
        <v>101</v>
      </c>
      <c r="C20" s="189"/>
      <c r="D20" s="189" t="s">
        <v>102</v>
      </c>
      <c r="E20" s="189" t="s">
        <v>103</v>
      </c>
      <c r="F20" s="189" t="s">
        <v>63</v>
      </c>
      <c r="G20" s="88" t="s">
        <v>64</v>
      </c>
      <c r="H20" s="88" t="s">
        <v>99</v>
      </c>
      <c r="I20" s="190" t="s">
        <v>104</v>
      </c>
      <c r="J20" s="180">
        <v>36000</v>
      </c>
      <c r="K20" s="79">
        <v>8</v>
      </c>
      <c r="L20" s="79">
        <v>0</v>
      </c>
      <c r="M20" s="79">
        <v>48</v>
      </c>
      <c r="N20" s="89">
        <v>2</v>
      </c>
      <c r="O20" s="90">
        <v>0</v>
      </c>
      <c r="P20" s="91">
        <f>N20+O20</f>
        <v>2</v>
      </c>
      <c r="Q20" s="80">
        <f>IFERROR(P20/M20,"-")</f>
        <v>0.041666666666667</v>
      </c>
      <c r="R20" s="79">
        <v>1</v>
      </c>
      <c r="S20" s="79">
        <v>0</v>
      </c>
      <c r="T20" s="80">
        <f>IFERROR(R20/(P20),"-")</f>
        <v>0.5</v>
      </c>
      <c r="U20" s="186">
        <f>IFERROR(J20/SUM(N20:O21),"-")</f>
        <v>12000</v>
      </c>
      <c r="V20" s="82">
        <v>1</v>
      </c>
      <c r="W20" s="80">
        <f>IF(P20=0,"-",V20/P20)</f>
        <v>0.5</v>
      </c>
      <c r="X20" s="185">
        <v>148000</v>
      </c>
      <c r="Y20" s="186">
        <f>IFERROR(X20/P20,"-")</f>
        <v>74000</v>
      </c>
      <c r="Z20" s="186">
        <f>IFERROR(X20/V20,"-")</f>
        <v>148000</v>
      </c>
      <c r="AA20" s="180">
        <f>SUM(X20:X21)-SUM(J20:J21)</f>
        <v>112000</v>
      </c>
      <c r="AB20" s="83">
        <f>SUM(X20:X21)/SUM(J20:J21)</f>
        <v>4.1111111111111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2</v>
      </c>
      <c r="BO20" s="118">
        <f>IF(P20=0,"",IF(BN20=0,"",(BN20/P20)))</f>
        <v>1</v>
      </c>
      <c r="BP20" s="119">
        <v>1</v>
      </c>
      <c r="BQ20" s="120">
        <f>IFERROR(BP20/BN20,"-")</f>
        <v>0.5</v>
      </c>
      <c r="BR20" s="121">
        <v>148000</v>
      </c>
      <c r="BS20" s="122">
        <f>IFERROR(BR20/BN20,"-")</f>
        <v>74000</v>
      </c>
      <c r="BT20" s="123"/>
      <c r="BU20" s="123"/>
      <c r="BV20" s="123">
        <v>1</v>
      </c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148000</v>
      </c>
      <c r="CQ20" s="139">
        <v>148000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/>
      <c r="B21" s="189" t="s">
        <v>105</v>
      </c>
      <c r="C21" s="189"/>
      <c r="D21" s="189" t="s">
        <v>102</v>
      </c>
      <c r="E21" s="189" t="s">
        <v>103</v>
      </c>
      <c r="F21" s="189" t="s">
        <v>68</v>
      </c>
      <c r="G21" s="88"/>
      <c r="H21" s="88"/>
      <c r="I21" s="88"/>
      <c r="J21" s="180"/>
      <c r="K21" s="79">
        <v>11</v>
      </c>
      <c r="L21" s="79">
        <v>9</v>
      </c>
      <c r="M21" s="79">
        <v>3</v>
      </c>
      <c r="N21" s="89">
        <v>1</v>
      </c>
      <c r="O21" s="90">
        <v>0</v>
      </c>
      <c r="P21" s="91">
        <f>N21+O21</f>
        <v>1</v>
      </c>
      <c r="Q21" s="80">
        <f>IFERROR(P21/M21,"-")</f>
        <v>0.33333333333333</v>
      </c>
      <c r="R21" s="79">
        <v>0</v>
      </c>
      <c r="S21" s="79">
        <v>0</v>
      </c>
      <c r="T21" s="80">
        <f>IFERROR(R21/(P21),"-")</f>
        <v>0</v>
      </c>
      <c r="U21" s="186"/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>
        <v>1</v>
      </c>
      <c r="BX21" s="125">
        <f>IF(P21=0,"",IF(BW21=0,"",(BW21/P21)))</f>
        <v>1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16.166666666667</v>
      </c>
      <c r="B22" s="189" t="s">
        <v>106</v>
      </c>
      <c r="C22" s="189"/>
      <c r="D22" s="189" t="s">
        <v>97</v>
      </c>
      <c r="E22" s="189" t="s">
        <v>107</v>
      </c>
      <c r="F22" s="189" t="s">
        <v>63</v>
      </c>
      <c r="G22" s="88" t="s">
        <v>64</v>
      </c>
      <c r="H22" s="88" t="s">
        <v>99</v>
      </c>
      <c r="I22" s="191" t="s">
        <v>78</v>
      </c>
      <c r="J22" s="180">
        <v>36000</v>
      </c>
      <c r="K22" s="79">
        <v>13</v>
      </c>
      <c r="L22" s="79">
        <v>0</v>
      </c>
      <c r="M22" s="79">
        <v>40</v>
      </c>
      <c r="N22" s="89">
        <v>6</v>
      </c>
      <c r="O22" s="90">
        <v>0</v>
      </c>
      <c r="P22" s="91">
        <f>N22+O22</f>
        <v>6</v>
      </c>
      <c r="Q22" s="80">
        <f>IFERROR(P22/M22,"-")</f>
        <v>0.15</v>
      </c>
      <c r="R22" s="79">
        <v>0</v>
      </c>
      <c r="S22" s="79">
        <v>1</v>
      </c>
      <c r="T22" s="80">
        <f>IFERROR(R22/(P22),"-")</f>
        <v>0</v>
      </c>
      <c r="U22" s="186">
        <f>IFERROR(J22/SUM(N22:O23),"-")</f>
        <v>3600</v>
      </c>
      <c r="V22" s="82">
        <v>1</v>
      </c>
      <c r="W22" s="80">
        <f>IF(P22=0,"-",V22/P22)</f>
        <v>0.16666666666667</v>
      </c>
      <c r="X22" s="185">
        <v>3000</v>
      </c>
      <c r="Y22" s="186">
        <f>IFERROR(X22/P22,"-")</f>
        <v>500</v>
      </c>
      <c r="Z22" s="186">
        <f>IFERROR(X22/V22,"-")</f>
        <v>3000</v>
      </c>
      <c r="AA22" s="180">
        <f>SUM(X22:X23)-SUM(J22:J23)</f>
        <v>546000</v>
      </c>
      <c r="AB22" s="83">
        <f>SUM(X22:X23)/SUM(J22:J23)</f>
        <v>16.166666666667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0.16666666666667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5</v>
      </c>
      <c r="BO22" s="118">
        <f>IF(P22=0,"",IF(BN22=0,"",(BN22/P22)))</f>
        <v>0.83333333333333</v>
      </c>
      <c r="BP22" s="119">
        <v>1</v>
      </c>
      <c r="BQ22" s="120">
        <f>IFERROR(BP22/BN22,"-")</f>
        <v>0.2</v>
      </c>
      <c r="BR22" s="121">
        <v>3000</v>
      </c>
      <c r="BS22" s="122">
        <f>IFERROR(BR22/BN22,"-")</f>
        <v>600</v>
      </c>
      <c r="BT22" s="123">
        <v>1</v>
      </c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3000</v>
      </c>
      <c r="CQ22" s="139">
        <v>3000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108</v>
      </c>
      <c r="C23" s="189"/>
      <c r="D23" s="189" t="s">
        <v>97</v>
      </c>
      <c r="E23" s="189" t="s">
        <v>107</v>
      </c>
      <c r="F23" s="189" t="s">
        <v>68</v>
      </c>
      <c r="G23" s="88"/>
      <c r="H23" s="88"/>
      <c r="I23" s="88"/>
      <c r="J23" s="180"/>
      <c r="K23" s="79">
        <v>22</v>
      </c>
      <c r="L23" s="79">
        <v>20</v>
      </c>
      <c r="M23" s="79">
        <v>13</v>
      </c>
      <c r="N23" s="89">
        <v>4</v>
      </c>
      <c r="O23" s="90">
        <v>0</v>
      </c>
      <c r="P23" s="91">
        <f>N23+O23</f>
        <v>4</v>
      </c>
      <c r="Q23" s="80">
        <f>IFERROR(P23/M23,"-")</f>
        <v>0.30769230769231</v>
      </c>
      <c r="R23" s="79">
        <v>3</v>
      </c>
      <c r="S23" s="79">
        <v>0</v>
      </c>
      <c r="T23" s="80">
        <f>IFERROR(R23/(P23),"-")</f>
        <v>0.75</v>
      </c>
      <c r="U23" s="186"/>
      <c r="V23" s="82">
        <v>2</v>
      </c>
      <c r="W23" s="80">
        <f>IF(P23=0,"-",V23/P23)</f>
        <v>0.5</v>
      </c>
      <c r="X23" s="185">
        <v>579000</v>
      </c>
      <c r="Y23" s="186">
        <f>IFERROR(X23/P23,"-")</f>
        <v>144750</v>
      </c>
      <c r="Z23" s="186">
        <f>IFERROR(X23/V23,"-")</f>
        <v>289500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0.25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>
        <v>2</v>
      </c>
      <c r="BX23" s="125">
        <f>IF(P23=0,"",IF(BW23=0,"",(BW23/P23)))</f>
        <v>0.5</v>
      </c>
      <c r="BY23" s="126">
        <v>2</v>
      </c>
      <c r="BZ23" s="127">
        <f>IFERROR(BY23/BW23,"-")</f>
        <v>1</v>
      </c>
      <c r="CA23" s="128">
        <v>589000</v>
      </c>
      <c r="CB23" s="129">
        <f>IFERROR(CA23/BW23,"-")</f>
        <v>294500</v>
      </c>
      <c r="CC23" s="130"/>
      <c r="CD23" s="130"/>
      <c r="CE23" s="130">
        <v>2</v>
      </c>
      <c r="CF23" s="131">
        <v>1</v>
      </c>
      <c r="CG23" s="132">
        <f>IF(P23=0,"",IF(CF23=0,"",(CF23/P23)))</f>
        <v>0.25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2</v>
      </c>
      <c r="CP23" s="139">
        <v>579000</v>
      </c>
      <c r="CQ23" s="139">
        <v>500000</v>
      </c>
      <c r="CR23" s="139"/>
      <c r="CS23" s="140" t="str">
        <f>IF(AND(CQ23=0,CR23=0),"",IF(AND(CQ23&lt;=100000,CR23&lt;=100000),"",IF(CQ23/CP23&gt;0.7,"男高",IF(CR23/CP23&gt;0.7,"女高",""))))</f>
        <v>男高</v>
      </c>
    </row>
    <row r="24" spans="1:98">
      <c r="A24" s="78">
        <f>AB24</f>
        <v>0.16666666666667</v>
      </c>
      <c r="B24" s="189" t="s">
        <v>109</v>
      </c>
      <c r="C24" s="189"/>
      <c r="D24" s="189" t="s">
        <v>102</v>
      </c>
      <c r="E24" s="189" t="s">
        <v>110</v>
      </c>
      <c r="F24" s="189" t="s">
        <v>63</v>
      </c>
      <c r="G24" s="88" t="s">
        <v>64</v>
      </c>
      <c r="H24" s="88" t="s">
        <v>99</v>
      </c>
      <c r="I24" s="190" t="s">
        <v>111</v>
      </c>
      <c r="J24" s="180">
        <v>36000</v>
      </c>
      <c r="K24" s="79">
        <v>4</v>
      </c>
      <c r="L24" s="79">
        <v>0</v>
      </c>
      <c r="M24" s="79">
        <v>37</v>
      </c>
      <c r="N24" s="89">
        <v>2</v>
      </c>
      <c r="O24" s="90">
        <v>0</v>
      </c>
      <c r="P24" s="91">
        <f>N24+O24</f>
        <v>2</v>
      </c>
      <c r="Q24" s="80">
        <f>IFERROR(P24/M24,"-")</f>
        <v>0.054054054054054</v>
      </c>
      <c r="R24" s="79">
        <v>0</v>
      </c>
      <c r="S24" s="79">
        <v>0</v>
      </c>
      <c r="T24" s="80">
        <f>IFERROR(R24/(P24),"-")</f>
        <v>0</v>
      </c>
      <c r="U24" s="186">
        <f>IFERROR(J24/SUM(N24:O25),"-")</f>
        <v>6000</v>
      </c>
      <c r="V24" s="82">
        <v>0</v>
      </c>
      <c r="W24" s="80">
        <f>IF(P24=0,"-",V24/P24)</f>
        <v>0</v>
      </c>
      <c r="X24" s="185">
        <v>0</v>
      </c>
      <c r="Y24" s="186">
        <f>IFERROR(X24/P24,"-")</f>
        <v>0</v>
      </c>
      <c r="Z24" s="186" t="str">
        <f>IFERROR(X24/V24,"-")</f>
        <v>-</v>
      </c>
      <c r="AA24" s="180">
        <f>SUM(X24:X25)-SUM(J24:J25)</f>
        <v>-30000</v>
      </c>
      <c r="AB24" s="83">
        <f>SUM(X24:X25)/SUM(J24:J25)</f>
        <v>0.16666666666667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1</v>
      </c>
      <c r="BO24" s="118">
        <f>IF(P24=0,"",IF(BN24=0,"",(BN24/P24)))</f>
        <v>0.5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1</v>
      </c>
      <c r="BX24" s="125">
        <f>IF(P24=0,"",IF(BW24=0,"",(BW24/P24)))</f>
        <v>0.5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112</v>
      </c>
      <c r="C25" s="189"/>
      <c r="D25" s="189" t="s">
        <v>102</v>
      </c>
      <c r="E25" s="189" t="s">
        <v>110</v>
      </c>
      <c r="F25" s="189" t="s">
        <v>68</v>
      </c>
      <c r="G25" s="88"/>
      <c r="H25" s="88"/>
      <c r="I25" s="88"/>
      <c r="J25" s="180"/>
      <c r="K25" s="79">
        <v>11</v>
      </c>
      <c r="L25" s="79">
        <v>8</v>
      </c>
      <c r="M25" s="79">
        <v>8</v>
      </c>
      <c r="N25" s="89">
        <v>4</v>
      </c>
      <c r="O25" s="90">
        <v>0</v>
      </c>
      <c r="P25" s="91">
        <f>N25+O25</f>
        <v>4</v>
      </c>
      <c r="Q25" s="80">
        <f>IFERROR(P25/M25,"-")</f>
        <v>0.5</v>
      </c>
      <c r="R25" s="79">
        <v>3</v>
      </c>
      <c r="S25" s="79">
        <v>0</v>
      </c>
      <c r="T25" s="80">
        <f>IFERROR(R25/(P25),"-")</f>
        <v>0.75</v>
      </c>
      <c r="U25" s="186"/>
      <c r="V25" s="82">
        <v>2</v>
      </c>
      <c r="W25" s="80">
        <f>IF(P25=0,"-",V25/P25)</f>
        <v>0.5</v>
      </c>
      <c r="X25" s="185">
        <v>6000</v>
      </c>
      <c r="Y25" s="186">
        <f>IFERROR(X25/P25,"-")</f>
        <v>1500</v>
      </c>
      <c r="Z25" s="186">
        <f>IFERROR(X25/V25,"-")</f>
        <v>3000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0.25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2</v>
      </c>
      <c r="BO25" s="118">
        <f>IF(P25=0,"",IF(BN25=0,"",(BN25/P25)))</f>
        <v>0.5</v>
      </c>
      <c r="BP25" s="119">
        <v>2</v>
      </c>
      <c r="BQ25" s="120">
        <f>IFERROR(BP25/BN25,"-")</f>
        <v>1</v>
      </c>
      <c r="BR25" s="121">
        <v>6000</v>
      </c>
      <c r="BS25" s="122">
        <f>IFERROR(BR25/BN25,"-")</f>
        <v>3000</v>
      </c>
      <c r="BT25" s="123">
        <v>2</v>
      </c>
      <c r="BU25" s="123"/>
      <c r="BV25" s="123"/>
      <c r="BW25" s="124">
        <v>1</v>
      </c>
      <c r="BX25" s="125">
        <f>IF(P25=0,"",IF(BW25=0,"",(BW25/P25)))</f>
        <v>0.25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2</v>
      </c>
      <c r="CP25" s="139">
        <v>6000</v>
      </c>
      <c r="CQ25" s="139">
        <v>3000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1.8833333333333</v>
      </c>
      <c r="B26" s="189" t="s">
        <v>113</v>
      </c>
      <c r="C26" s="189"/>
      <c r="D26" s="189" t="s">
        <v>114</v>
      </c>
      <c r="E26" s="189" t="s">
        <v>110</v>
      </c>
      <c r="F26" s="189" t="s">
        <v>63</v>
      </c>
      <c r="G26" s="88" t="s">
        <v>82</v>
      </c>
      <c r="H26" s="88" t="s">
        <v>115</v>
      </c>
      <c r="I26" s="190" t="s">
        <v>73</v>
      </c>
      <c r="J26" s="180">
        <v>120000</v>
      </c>
      <c r="K26" s="79">
        <v>8</v>
      </c>
      <c r="L26" s="79">
        <v>0</v>
      </c>
      <c r="M26" s="79">
        <v>40</v>
      </c>
      <c r="N26" s="89">
        <v>4</v>
      </c>
      <c r="O26" s="90">
        <v>0</v>
      </c>
      <c r="P26" s="91">
        <f>N26+O26</f>
        <v>4</v>
      </c>
      <c r="Q26" s="80">
        <f>IFERROR(P26/M26,"-")</f>
        <v>0.1</v>
      </c>
      <c r="R26" s="79">
        <v>0</v>
      </c>
      <c r="S26" s="79">
        <v>1</v>
      </c>
      <c r="T26" s="80">
        <f>IFERROR(R26/(P26),"-")</f>
        <v>0</v>
      </c>
      <c r="U26" s="186">
        <f>IFERROR(J26/SUM(N26:O30),"-")</f>
        <v>4444.4444444444</v>
      </c>
      <c r="V26" s="82">
        <v>1</v>
      </c>
      <c r="W26" s="80">
        <f>IF(P26=0,"-",V26/P26)</f>
        <v>0.25</v>
      </c>
      <c r="X26" s="185">
        <v>10000</v>
      </c>
      <c r="Y26" s="186">
        <f>IFERROR(X26/P26,"-")</f>
        <v>2500</v>
      </c>
      <c r="Z26" s="186">
        <f>IFERROR(X26/V26,"-")</f>
        <v>10000</v>
      </c>
      <c r="AA26" s="180">
        <f>SUM(X26:X30)-SUM(J26:J30)</f>
        <v>106000</v>
      </c>
      <c r="AB26" s="83">
        <f>SUM(X26:X30)/SUM(J26:J30)</f>
        <v>1.8833333333333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2</v>
      </c>
      <c r="BF26" s="111">
        <f>IF(P26=0,"",IF(BE26=0,"",(BE26/P26)))</f>
        <v>0.5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1</v>
      </c>
      <c r="BO26" s="118">
        <f>IF(P26=0,"",IF(BN26=0,"",(BN26/P26)))</f>
        <v>0.25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1</v>
      </c>
      <c r="BX26" s="125">
        <f>IF(P26=0,"",IF(BW26=0,"",(BW26/P26)))</f>
        <v>0.25</v>
      </c>
      <c r="BY26" s="126">
        <v>1</v>
      </c>
      <c r="BZ26" s="127">
        <f>IFERROR(BY26/BW26,"-")</f>
        <v>1</v>
      </c>
      <c r="CA26" s="128">
        <v>10000</v>
      </c>
      <c r="CB26" s="129">
        <f>IFERROR(CA26/BW26,"-")</f>
        <v>10000</v>
      </c>
      <c r="CC26" s="130"/>
      <c r="CD26" s="130">
        <v>1</v>
      </c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10000</v>
      </c>
      <c r="CQ26" s="139">
        <v>10000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116</v>
      </c>
      <c r="C27" s="189"/>
      <c r="D27" s="189" t="s">
        <v>114</v>
      </c>
      <c r="E27" s="189" t="s">
        <v>107</v>
      </c>
      <c r="F27" s="189" t="s">
        <v>63</v>
      </c>
      <c r="G27" s="88" t="s">
        <v>82</v>
      </c>
      <c r="H27" s="88" t="s">
        <v>115</v>
      </c>
      <c r="I27" s="191" t="s">
        <v>94</v>
      </c>
      <c r="J27" s="180"/>
      <c r="K27" s="79">
        <v>1</v>
      </c>
      <c r="L27" s="79">
        <v>0</v>
      </c>
      <c r="M27" s="79">
        <v>29</v>
      </c>
      <c r="N27" s="89">
        <v>0</v>
      </c>
      <c r="O27" s="90">
        <v>0</v>
      </c>
      <c r="P27" s="91">
        <f>N27+O27</f>
        <v>0</v>
      </c>
      <c r="Q27" s="80">
        <f>IFERROR(P27/M27,"-")</f>
        <v>0</v>
      </c>
      <c r="R27" s="79">
        <v>0</v>
      </c>
      <c r="S27" s="79">
        <v>0</v>
      </c>
      <c r="T27" s="80" t="str">
        <f>IFERROR(R27/(P27),"-")</f>
        <v>-</v>
      </c>
      <c r="U27" s="186"/>
      <c r="V27" s="82">
        <v>0</v>
      </c>
      <c r="W27" s="80" t="str">
        <f>IF(P27=0,"-",V27/P27)</f>
        <v>-</v>
      </c>
      <c r="X27" s="185">
        <v>0</v>
      </c>
      <c r="Y27" s="186" t="str">
        <f>IFERROR(X27/P27,"-")</f>
        <v>-</v>
      </c>
      <c r="Z27" s="186" t="str">
        <f>IFERROR(X27/V27,"-")</f>
        <v>-</v>
      </c>
      <c r="AA27" s="180"/>
      <c r="AB27" s="83"/>
      <c r="AC27" s="77"/>
      <c r="AD27" s="92"/>
      <c r="AE27" s="93" t="str">
        <f>IF(P27=0,"",IF(AD27=0,"",(AD27/P27)))</f>
        <v/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 t="str">
        <f>IF(P27=0,"",IF(AM27=0,"",(AM27/P27)))</f>
        <v/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 t="str">
        <f>IF(P27=0,"",IF(AV27=0,"",(AV27/P27)))</f>
        <v/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 t="str">
        <f>IF(P27=0,"",IF(BE27=0,"",(BE27/P27)))</f>
        <v/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 t="str">
        <f>IF(P27=0,"",IF(BN27=0,"",(BN27/P27)))</f>
        <v/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/>
      <c r="BX27" s="125" t="str">
        <f>IF(P27=0,"",IF(BW27=0,"",(BW27/P27)))</f>
        <v/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 t="str">
        <f>IF(P27=0,"",IF(CF27=0,"",(CF27/P27)))</f>
        <v/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117</v>
      </c>
      <c r="C28" s="189"/>
      <c r="D28" s="189" t="s">
        <v>114</v>
      </c>
      <c r="E28" s="189" t="s">
        <v>103</v>
      </c>
      <c r="F28" s="189" t="s">
        <v>63</v>
      </c>
      <c r="G28" s="88" t="s">
        <v>82</v>
      </c>
      <c r="H28" s="88" t="s">
        <v>115</v>
      </c>
      <c r="I28" s="190" t="s">
        <v>111</v>
      </c>
      <c r="J28" s="180"/>
      <c r="K28" s="79">
        <v>15</v>
      </c>
      <c r="L28" s="79">
        <v>0</v>
      </c>
      <c r="M28" s="79">
        <v>57</v>
      </c>
      <c r="N28" s="89">
        <v>6</v>
      </c>
      <c r="O28" s="90">
        <v>0</v>
      </c>
      <c r="P28" s="91">
        <f>N28+O28</f>
        <v>6</v>
      </c>
      <c r="Q28" s="80">
        <f>IFERROR(P28/M28,"-")</f>
        <v>0.10526315789474</v>
      </c>
      <c r="R28" s="79">
        <v>1</v>
      </c>
      <c r="S28" s="79">
        <v>2</v>
      </c>
      <c r="T28" s="80">
        <f>IFERROR(R28/(P28),"-")</f>
        <v>0.16666666666667</v>
      </c>
      <c r="U28" s="186"/>
      <c r="V28" s="82">
        <v>0</v>
      </c>
      <c r="W28" s="80">
        <f>IF(P28=0,"-",V28/P28)</f>
        <v>0</v>
      </c>
      <c r="X28" s="185">
        <v>0</v>
      </c>
      <c r="Y28" s="186">
        <f>IFERROR(X28/P28,"-")</f>
        <v>0</v>
      </c>
      <c r="Z28" s="186" t="str">
        <f>IFERROR(X28/V28,"-")</f>
        <v>-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0.16666666666667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0.16666666666667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3</v>
      </c>
      <c r="BO28" s="118">
        <f>IF(P28=0,"",IF(BN28=0,"",(BN28/P28)))</f>
        <v>0.5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>
        <v>1</v>
      </c>
      <c r="CG28" s="132">
        <f>IF(P28=0,"",IF(CF28=0,"",(CF28/P28)))</f>
        <v>0.16666666666667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118</v>
      </c>
      <c r="C29" s="189"/>
      <c r="D29" s="189" t="s">
        <v>114</v>
      </c>
      <c r="E29" s="189" t="s">
        <v>98</v>
      </c>
      <c r="F29" s="189" t="s">
        <v>63</v>
      </c>
      <c r="G29" s="88" t="s">
        <v>82</v>
      </c>
      <c r="H29" s="88" t="s">
        <v>115</v>
      </c>
      <c r="I29" s="191" t="s">
        <v>119</v>
      </c>
      <c r="J29" s="180"/>
      <c r="K29" s="79">
        <v>10</v>
      </c>
      <c r="L29" s="79">
        <v>0</v>
      </c>
      <c r="M29" s="79">
        <v>38</v>
      </c>
      <c r="N29" s="89">
        <v>4</v>
      </c>
      <c r="O29" s="90">
        <v>0</v>
      </c>
      <c r="P29" s="91">
        <f>N29+O29</f>
        <v>4</v>
      </c>
      <c r="Q29" s="80">
        <f>IFERROR(P29/M29,"-")</f>
        <v>0.10526315789474</v>
      </c>
      <c r="R29" s="79">
        <v>0</v>
      </c>
      <c r="S29" s="79">
        <v>1</v>
      </c>
      <c r="T29" s="80">
        <f>IFERROR(R29/(P29),"-")</f>
        <v>0</v>
      </c>
      <c r="U29" s="186"/>
      <c r="V29" s="82">
        <v>0</v>
      </c>
      <c r="W29" s="80">
        <f>IF(P29=0,"-",V29/P29)</f>
        <v>0</v>
      </c>
      <c r="X29" s="185">
        <v>0</v>
      </c>
      <c r="Y29" s="186">
        <f>IFERROR(X29/P29,"-")</f>
        <v>0</v>
      </c>
      <c r="Z29" s="186" t="str">
        <f>IFERROR(X29/V29,"-")</f>
        <v>-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1</v>
      </c>
      <c r="AN29" s="99">
        <f>IF(P29=0,"",IF(AM29=0,"",(AM29/P29)))</f>
        <v>0.25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0.25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>
        <v>2</v>
      </c>
      <c r="BX29" s="125">
        <f>IF(P29=0,"",IF(BW29=0,"",(BW29/P29)))</f>
        <v>0.5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120</v>
      </c>
      <c r="C30" s="189"/>
      <c r="D30" s="189" t="s">
        <v>121</v>
      </c>
      <c r="E30" s="189" t="s">
        <v>121</v>
      </c>
      <c r="F30" s="189" t="s">
        <v>68</v>
      </c>
      <c r="G30" s="88" t="s">
        <v>122</v>
      </c>
      <c r="H30" s="88"/>
      <c r="I30" s="88"/>
      <c r="J30" s="180"/>
      <c r="K30" s="79">
        <v>42</v>
      </c>
      <c r="L30" s="79">
        <v>34</v>
      </c>
      <c r="M30" s="79">
        <v>32</v>
      </c>
      <c r="N30" s="89">
        <v>13</v>
      </c>
      <c r="O30" s="90">
        <v>0</v>
      </c>
      <c r="P30" s="91">
        <f>N30+O30</f>
        <v>13</v>
      </c>
      <c r="Q30" s="80">
        <f>IFERROR(P30/M30,"-")</f>
        <v>0.40625</v>
      </c>
      <c r="R30" s="79">
        <v>1</v>
      </c>
      <c r="S30" s="79">
        <v>2</v>
      </c>
      <c r="T30" s="80">
        <f>IFERROR(R30/(P30),"-")</f>
        <v>0.076923076923077</v>
      </c>
      <c r="U30" s="186"/>
      <c r="V30" s="82">
        <v>2</v>
      </c>
      <c r="W30" s="80">
        <f>IF(P30=0,"-",V30/P30)</f>
        <v>0.15384615384615</v>
      </c>
      <c r="X30" s="185">
        <v>216000</v>
      </c>
      <c r="Y30" s="186">
        <f>IFERROR(X30/P30,"-")</f>
        <v>16615.384615385</v>
      </c>
      <c r="Z30" s="186">
        <f>IFERROR(X30/V30,"-")</f>
        <v>108000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0.076923076923077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6</v>
      </c>
      <c r="BO30" s="118">
        <f>IF(P30=0,"",IF(BN30=0,"",(BN30/P30)))</f>
        <v>0.46153846153846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3</v>
      </c>
      <c r="BX30" s="125">
        <f>IF(P30=0,"",IF(BW30=0,"",(BW30/P30)))</f>
        <v>0.23076923076923</v>
      </c>
      <c r="BY30" s="126">
        <v>2</v>
      </c>
      <c r="BZ30" s="127">
        <f>IFERROR(BY30/BW30,"-")</f>
        <v>0.66666666666667</v>
      </c>
      <c r="CA30" s="128">
        <v>216000</v>
      </c>
      <c r="CB30" s="129">
        <f>IFERROR(CA30/BW30,"-")</f>
        <v>72000</v>
      </c>
      <c r="CC30" s="130"/>
      <c r="CD30" s="130"/>
      <c r="CE30" s="130">
        <v>2</v>
      </c>
      <c r="CF30" s="131">
        <v>3</v>
      </c>
      <c r="CG30" s="132">
        <f>IF(P30=0,"",IF(CF30=0,"",(CF30/P30)))</f>
        <v>0.23076923076923</v>
      </c>
      <c r="CH30" s="133"/>
      <c r="CI30" s="134">
        <f>IFERROR(CH30/CF30,"-")</f>
        <v>0</v>
      </c>
      <c r="CJ30" s="135"/>
      <c r="CK30" s="136">
        <f>IFERROR(CJ30/CF30,"-")</f>
        <v>0</v>
      </c>
      <c r="CL30" s="137"/>
      <c r="CM30" s="137"/>
      <c r="CN30" s="137"/>
      <c r="CO30" s="138">
        <v>2</v>
      </c>
      <c r="CP30" s="139">
        <v>216000</v>
      </c>
      <c r="CQ30" s="139">
        <v>186000</v>
      </c>
      <c r="CR30" s="139"/>
      <c r="CS30" s="140" t="str">
        <f>IF(AND(CQ30=0,CR30=0),"",IF(AND(CQ30&lt;=100000,CR30&lt;=100000),"",IF(CQ30/CP30&gt;0.7,"男高",IF(CR30/CP30&gt;0.7,"女高",""))))</f>
        <v>男高</v>
      </c>
    </row>
    <row r="31" spans="1:98">
      <c r="A31" s="30"/>
      <c r="B31" s="85"/>
      <c r="C31" s="86"/>
      <c r="D31" s="86"/>
      <c r="E31" s="86"/>
      <c r="F31" s="87"/>
      <c r="G31" s="88"/>
      <c r="H31" s="88"/>
      <c r="I31" s="88"/>
      <c r="J31" s="181"/>
      <c r="K31" s="34"/>
      <c r="L31" s="34"/>
      <c r="M31" s="31"/>
      <c r="N31" s="23"/>
      <c r="O31" s="23"/>
      <c r="P31" s="23"/>
      <c r="Q31" s="32"/>
      <c r="R31" s="32"/>
      <c r="S31" s="23"/>
      <c r="T31" s="32"/>
      <c r="U31" s="187"/>
      <c r="V31" s="25"/>
      <c r="W31" s="25"/>
      <c r="X31" s="187"/>
      <c r="Y31" s="187"/>
      <c r="Z31" s="187"/>
      <c r="AA31" s="187"/>
      <c r="AB31" s="33"/>
      <c r="AC31" s="57"/>
      <c r="AD31" s="61"/>
      <c r="AE31" s="62"/>
      <c r="AF31" s="61"/>
      <c r="AG31" s="65"/>
      <c r="AH31" s="66"/>
      <c r="AI31" s="67"/>
      <c r="AJ31" s="68"/>
      <c r="AK31" s="68"/>
      <c r="AL31" s="68"/>
      <c r="AM31" s="61"/>
      <c r="AN31" s="62"/>
      <c r="AO31" s="61"/>
      <c r="AP31" s="65"/>
      <c r="AQ31" s="66"/>
      <c r="AR31" s="67"/>
      <c r="AS31" s="68"/>
      <c r="AT31" s="68"/>
      <c r="AU31" s="68"/>
      <c r="AV31" s="61"/>
      <c r="AW31" s="62"/>
      <c r="AX31" s="61"/>
      <c r="AY31" s="65"/>
      <c r="AZ31" s="66"/>
      <c r="BA31" s="67"/>
      <c r="BB31" s="68"/>
      <c r="BC31" s="68"/>
      <c r="BD31" s="68"/>
      <c r="BE31" s="61"/>
      <c r="BF31" s="62"/>
      <c r="BG31" s="61"/>
      <c r="BH31" s="65"/>
      <c r="BI31" s="66"/>
      <c r="BJ31" s="67"/>
      <c r="BK31" s="68"/>
      <c r="BL31" s="68"/>
      <c r="BM31" s="68"/>
      <c r="BN31" s="63"/>
      <c r="BO31" s="64"/>
      <c r="BP31" s="61"/>
      <c r="BQ31" s="65"/>
      <c r="BR31" s="66"/>
      <c r="BS31" s="67"/>
      <c r="BT31" s="68"/>
      <c r="BU31" s="68"/>
      <c r="BV31" s="68"/>
      <c r="BW31" s="63"/>
      <c r="BX31" s="64"/>
      <c r="BY31" s="61"/>
      <c r="BZ31" s="65"/>
      <c r="CA31" s="66"/>
      <c r="CB31" s="67"/>
      <c r="CC31" s="68"/>
      <c r="CD31" s="68"/>
      <c r="CE31" s="68"/>
      <c r="CF31" s="63"/>
      <c r="CG31" s="64"/>
      <c r="CH31" s="61"/>
      <c r="CI31" s="65"/>
      <c r="CJ31" s="66"/>
      <c r="CK31" s="67"/>
      <c r="CL31" s="68"/>
      <c r="CM31" s="68"/>
      <c r="CN31" s="68"/>
      <c r="CO31" s="69"/>
      <c r="CP31" s="66"/>
      <c r="CQ31" s="66"/>
      <c r="CR31" s="66"/>
      <c r="CS31" s="70"/>
    </row>
    <row r="32" spans="1:98">
      <c r="A32" s="30"/>
      <c r="B32" s="37"/>
      <c r="C32" s="21"/>
      <c r="D32" s="21"/>
      <c r="E32" s="21"/>
      <c r="F32" s="22"/>
      <c r="G32" s="36"/>
      <c r="H32" s="36"/>
      <c r="I32" s="73"/>
      <c r="J32" s="182"/>
      <c r="K32" s="34"/>
      <c r="L32" s="34"/>
      <c r="M32" s="31"/>
      <c r="N32" s="23"/>
      <c r="O32" s="23"/>
      <c r="P32" s="23"/>
      <c r="Q32" s="32"/>
      <c r="R32" s="32"/>
      <c r="S32" s="23"/>
      <c r="T32" s="32"/>
      <c r="U32" s="187"/>
      <c r="V32" s="25"/>
      <c r="W32" s="25"/>
      <c r="X32" s="187"/>
      <c r="Y32" s="187"/>
      <c r="Z32" s="187"/>
      <c r="AA32" s="187"/>
      <c r="AB32" s="33"/>
      <c r="AC32" s="59"/>
      <c r="AD32" s="61"/>
      <c r="AE32" s="62"/>
      <c r="AF32" s="61"/>
      <c r="AG32" s="65"/>
      <c r="AH32" s="66"/>
      <c r="AI32" s="67"/>
      <c r="AJ32" s="68"/>
      <c r="AK32" s="68"/>
      <c r="AL32" s="68"/>
      <c r="AM32" s="61"/>
      <c r="AN32" s="62"/>
      <c r="AO32" s="61"/>
      <c r="AP32" s="65"/>
      <c r="AQ32" s="66"/>
      <c r="AR32" s="67"/>
      <c r="AS32" s="68"/>
      <c r="AT32" s="68"/>
      <c r="AU32" s="68"/>
      <c r="AV32" s="61"/>
      <c r="AW32" s="62"/>
      <c r="AX32" s="61"/>
      <c r="AY32" s="65"/>
      <c r="AZ32" s="66"/>
      <c r="BA32" s="67"/>
      <c r="BB32" s="68"/>
      <c r="BC32" s="68"/>
      <c r="BD32" s="68"/>
      <c r="BE32" s="61"/>
      <c r="BF32" s="62"/>
      <c r="BG32" s="61"/>
      <c r="BH32" s="65"/>
      <c r="BI32" s="66"/>
      <c r="BJ32" s="67"/>
      <c r="BK32" s="68"/>
      <c r="BL32" s="68"/>
      <c r="BM32" s="68"/>
      <c r="BN32" s="63"/>
      <c r="BO32" s="64"/>
      <c r="BP32" s="61"/>
      <c r="BQ32" s="65"/>
      <c r="BR32" s="66"/>
      <c r="BS32" s="67"/>
      <c r="BT32" s="68"/>
      <c r="BU32" s="68"/>
      <c r="BV32" s="68"/>
      <c r="BW32" s="63"/>
      <c r="BX32" s="64"/>
      <c r="BY32" s="61"/>
      <c r="BZ32" s="65"/>
      <c r="CA32" s="66"/>
      <c r="CB32" s="67"/>
      <c r="CC32" s="68"/>
      <c r="CD32" s="68"/>
      <c r="CE32" s="68"/>
      <c r="CF32" s="63"/>
      <c r="CG32" s="64"/>
      <c r="CH32" s="61"/>
      <c r="CI32" s="65"/>
      <c r="CJ32" s="66"/>
      <c r="CK32" s="67"/>
      <c r="CL32" s="68"/>
      <c r="CM32" s="68"/>
      <c r="CN32" s="68"/>
      <c r="CO32" s="69"/>
      <c r="CP32" s="66"/>
      <c r="CQ32" s="66"/>
      <c r="CR32" s="66"/>
      <c r="CS32" s="70"/>
    </row>
    <row r="33" spans="1:98">
      <c r="A33" s="19">
        <f>AB33</f>
        <v>1.0277777777778</v>
      </c>
      <c r="B33" s="39"/>
      <c r="C33" s="39"/>
      <c r="D33" s="39"/>
      <c r="E33" s="39"/>
      <c r="F33" s="39"/>
      <c r="G33" s="40" t="s">
        <v>123</v>
      </c>
      <c r="H33" s="40"/>
      <c r="I33" s="40"/>
      <c r="J33" s="183">
        <f>SUM(J6:J32)</f>
        <v>1044000</v>
      </c>
      <c r="K33" s="41">
        <f>SUM(K6:K32)</f>
        <v>515</v>
      </c>
      <c r="L33" s="41">
        <f>SUM(L6:L32)</f>
        <v>225</v>
      </c>
      <c r="M33" s="41">
        <f>SUM(M6:M32)</f>
        <v>801</v>
      </c>
      <c r="N33" s="41">
        <f>SUM(N6:N32)</f>
        <v>127</v>
      </c>
      <c r="O33" s="41">
        <f>SUM(O6:O32)</f>
        <v>0</v>
      </c>
      <c r="P33" s="41">
        <f>SUM(P6:P32)</f>
        <v>127</v>
      </c>
      <c r="Q33" s="42">
        <f>IFERROR(P33/M33,"-")</f>
        <v>0.1585518102372</v>
      </c>
      <c r="R33" s="76">
        <f>SUM(R6:R32)</f>
        <v>13</v>
      </c>
      <c r="S33" s="76">
        <f>SUM(S6:S32)</f>
        <v>24</v>
      </c>
      <c r="T33" s="42">
        <f>IFERROR(R33/P33,"-")</f>
        <v>0.10236220472441</v>
      </c>
      <c r="U33" s="188">
        <f>IFERROR(J33/P33,"-")</f>
        <v>8220.4724409449</v>
      </c>
      <c r="V33" s="44">
        <f>SUM(V6:V32)</f>
        <v>19</v>
      </c>
      <c r="W33" s="42">
        <f>IFERROR(V33/P33,"-")</f>
        <v>0.1496062992126</v>
      </c>
      <c r="X33" s="183">
        <f>SUM(X6:X32)</f>
        <v>1073000</v>
      </c>
      <c r="Y33" s="183">
        <f>IFERROR(X33/P33,"-")</f>
        <v>8448.8188976378</v>
      </c>
      <c r="Z33" s="183">
        <f>IFERROR(X33/V33,"-")</f>
        <v>56473.684210526</v>
      </c>
      <c r="AA33" s="183">
        <f>X33-J33</f>
        <v>29000</v>
      </c>
      <c r="AB33" s="45">
        <f>X33/J33</f>
        <v>1.0277777777778</v>
      </c>
      <c r="AC33" s="58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30"/>
    <mergeCell ref="J26:J30"/>
    <mergeCell ref="U26:U30"/>
    <mergeCell ref="AA26:AA30"/>
    <mergeCell ref="AB26:AB30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