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<sst xmlns="http://schemas.openxmlformats.org/spreadsheetml/2006/main" uniqueCount="137">
  <si>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</si>
  <si>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</si>
  <si>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</si>
  <si>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</si>
  <si>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</si>
  <si>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</si>
  <si>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</si>
  <si>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</si>
  <si>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</si>
  <si>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</si>
  <si>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</si>
  <si>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</si>
  <si>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</si>
  <si>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</si>
  <si>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</si>
  <si>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</si>
  <si>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</si>
  <si>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</si>
  <si>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</si>
  <si>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</si>
  <si>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</si>
  <si>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</si>
  <si>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</si>
  <si>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</si>
  <si>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01月</t>
  </si>
  <si>
    <t>パートナー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</si>
  <si>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</si>
  <si>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</si>
  <si>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</si>
  <si>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</si>
  <si>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</si>
  <si>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</si>
  <si>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</si>
  <si>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</si>
  <si>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</si>
  <si>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</si>
  <si>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</si>
  <si>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</si>
  <si>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</si>
  <si>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</si>
  <si>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</si>
  <si>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</si>
  <si>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</si>
  <si>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</si>
  <si>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</si>
  <si>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</si>
  <si>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</si>
  <si>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</si>
  <si>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</si>
  <si>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</si>
  <si>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</si>
  <si>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</si>
  <si>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</si>
  <si>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</si>
  <si>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</si>
  <si>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</si>
  <si>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</si>
  <si>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</si>
  <si>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</si>
  <si>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</si>
  <si>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pp1607</t>
  </si>
  <si>
    <t>４コマ漫画版</t>
  </si>
  <si>
    <t>出会い懇願。私たち（この歳）真剣なんです。</t>
  </si>
  <si>
    <t>lp01</t>
  </si>
  <si>
    <t>ニッカン関西</t>
  </si>
  <si>
    <t>全5段</t>
  </si>
  <si>
    <t>1月13日(月)</t>
  </si>
  <si>
    <t>pp1608</t>
  </si>
  <si>
    <t>空電</t>
  </si>
  <si>
    <t>pp1609</t>
  </si>
  <si>
    <t>右女３</t>
  </si>
  <si>
    <t>女性からご飯に誘われる。男性はyesかnoか返事するだけ</t>
  </si>
  <si>
    <t>デイリースポーツ関西</t>
  </si>
  <si>
    <t>4C終面全5段</t>
  </si>
  <si>
    <t>1月18日(土)</t>
  </si>
  <si>
    <t>pp1610</t>
  </si>
  <si>
    <t>pp1611</t>
  </si>
  <si>
    <t>みすず学苑版</t>
  </si>
  <si>
    <t>50歳からの恋休み</t>
  </si>
  <si>
    <t>九スポ</t>
  </si>
  <si>
    <t>1月19日(日)</t>
  </si>
  <si>
    <t>pp1612</t>
  </si>
  <si>
    <t>pp1613</t>
  </si>
  <si>
    <t>男の夢をかなえます 超美熟女から逆指名</t>
  </si>
  <si>
    <t>サンスポ関東</t>
  </si>
  <si>
    <t>半5段</t>
  </si>
  <si>
    <t>1月25日(土)</t>
  </si>
  <si>
    <t>pp1614</t>
  </si>
  <si>
    <t>pp1615</t>
  </si>
  <si>
    <t>出会い懇願！私たち(この歳でも)真剣なんです</t>
  </si>
  <si>
    <t>サンスポ関西</t>
  </si>
  <si>
    <t>pp1616</t>
  </si>
  <si>
    <t>pp1617</t>
  </si>
  <si>
    <t>新版</t>
  </si>
  <si>
    <t>103「60歳で出会いデビュー　全力でサポートします！」</t>
  </si>
  <si>
    <t>スポニチ関東</t>
  </si>
  <si>
    <t>4C雑報</t>
  </si>
  <si>
    <t>1月11日(土)</t>
  </si>
  <si>
    <t>pp1618</t>
  </si>
  <si>
    <t>pp1619</t>
  </si>
  <si>
    <t>104「お試し登録だけでもOK！」</t>
  </si>
  <si>
    <t>1月12日(日)</t>
  </si>
  <si>
    <t>pp1620</t>
  </si>
  <si>
    <t>pp1621</t>
  </si>
  <si>
    <t>105「私達、新聞で、出会いました」</t>
  </si>
  <si>
    <t>pp1622</t>
  </si>
  <si>
    <t>pp1623</t>
  </si>
  <si>
    <t>106「LINEは使えなくても大丈夫」</t>
  </si>
  <si>
    <t>pp1624</t>
  </si>
  <si>
    <t>pp1625</t>
  </si>
  <si>
    <t>記事</t>
  </si>
  <si>
    <t>4C記事枠</t>
  </si>
  <si>
    <t>1月05日(日)</t>
  </si>
  <si>
    <t>pp1626</t>
  </si>
  <si>
    <t>pp1627</t>
  </si>
  <si>
    <t>pp1628</t>
  </si>
  <si>
    <t>pp1629</t>
  </si>
  <si>
    <t>(空電共通)</t>
  </si>
  <si>
    <t>共通</t>
  </si>
  <si>
    <t>pp1630</t>
  </si>
  <si>
    <t>スポーツ報知関西</t>
  </si>
  <si>
    <t>pp1631</t>
  </si>
  <si>
    <t>pp1632</t>
  </si>
  <si>
    <t>今までで一番すごかった・・・</t>
  </si>
  <si>
    <t>スポーツ報知関東</t>
  </si>
  <si>
    <t>4C終面雑報</t>
  </si>
  <si>
    <t>1月09日(木)</t>
  </si>
  <si>
    <t>pp1633</t>
  </si>
  <si>
    <t>pp1634</t>
  </si>
  <si>
    <t>待ってりゃ声かけてくれる</t>
  </si>
  <si>
    <t>pp1635</t>
  </si>
  <si>
    <t>pp1636</t>
  </si>
  <si>
    <t>空電（わくドキ風）</t>
  </si>
  <si>
    <t>女性からナンパしてほしい</t>
  </si>
  <si>
    <t>1月15日(水)</t>
  </si>
  <si>
    <t>pp1637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</si>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</sst>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31</v>
      </c>
      <c r="D6" s="180">
        <v>1224000</v>
      </c>
      <c r="E6" s="79">
        <v>500</v>
      </c>
      <c r="F6" s="79">
        <v>242</v>
      </c>
      <c r="G6" s="79">
        <v>741</v>
      </c>
      <c r="H6" s="89">
        <v>97</v>
      </c>
      <c r="I6" s="90">
        <v>0</v>
      </c>
      <c r="J6" s="143">
        <f>H6+I6</f>
        <v>97</v>
      </c>
      <c r="K6" s="80">
        <f>IFERROR(J6/G6,"-")</f>
        <v>0.13090418353576</v>
      </c>
      <c r="L6" s="79">
        <v>3</v>
      </c>
      <c r="M6" s="79">
        <v>25</v>
      </c>
      <c r="N6" s="80">
        <f>IFERROR(L6/J6,"-")</f>
        <v>0.030927835051546</v>
      </c>
      <c r="O6" s="81">
        <f>IFERROR(D6/J6,"-")</f>
        <v>12618.556701031</v>
      </c>
      <c r="P6" s="82">
        <v>16</v>
      </c>
      <c r="Q6" s="80">
        <f>IFERROR(P6/J6,"-")</f>
        <v>0.16494845360825</v>
      </c>
      <c r="R6" s="185">
        <v>330000</v>
      </c>
      <c r="S6" s="186">
        <f>IFERROR(R6/J6,"-")</f>
        <v>3402.0618556701</v>
      </c>
      <c r="T6" s="186">
        <f>IFERROR(R6/P6,"-")</f>
        <v>20625</v>
      </c>
      <c r="U6" s="180">
        <f>IFERROR(R6-D6,"-")</f>
        <v>-894000</v>
      </c>
      <c r="V6" s="83">
        <f>R6/D6</f>
        <v>0.26960784313725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1224000</v>
      </c>
      <c r="E9" s="41">
        <f>SUM(E6:E7)</f>
        <v>500</v>
      </c>
      <c r="F9" s="41">
        <f>SUM(F6:F7)</f>
        <v>242</v>
      </c>
      <c r="G9" s="41">
        <f>SUM(G6:G7)</f>
        <v>741</v>
      </c>
      <c r="H9" s="41">
        <f>SUM(H6:H7)</f>
        <v>97</v>
      </c>
      <c r="I9" s="41">
        <f>SUM(I6:I7)</f>
        <v>0</v>
      </c>
      <c r="J9" s="41">
        <f>SUM(J6:J7)</f>
        <v>97</v>
      </c>
      <c r="K9" s="42">
        <f>IFERROR(J9/G9,"-")</f>
        <v>0.13090418353576</v>
      </c>
      <c r="L9" s="76">
        <f>SUM(L6:L7)</f>
        <v>3</v>
      </c>
      <c r="M9" s="76">
        <f>SUM(M6:M7)</f>
        <v>25</v>
      </c>
      <c r="N9" s="42">
        <f>IFERROR(L9/J9,"-")</f>
        <v>0.030927835051546</v>
      </c>
      <c r="O9" s="43">
        <f>IFERROR(D9/J9,"-")</f>
        <v>12618.556701031</v>
      </c>
      <c r="P9" s="44">
        <f>SUM(P6:P7)</f>
        <v>16</v>
      </c>
      <c r="Q9" s="42">
        <f>IFERROR(P9/J9,"-")</f>
        <v>0.16494845360825</v>
      </c>
      <c r="R9" s="183">
        <f>SUM(R6:R7)</f>
        <v>330000</v>
      </c>
      <c r="S9" s="183">
        <f>IFERROR(R9/J9,"-")</f>
        <v>3402.0618556701</v>
      </c>
      <c r="T9" s="183">
        <f>IFERROR(P9/P9,"-")</f>
        <v>1</v>
      </c>
      <c r="U9" s="183">
        <f>SUM(U6:U7)</f>
        <v>-894000</v>
      </c>
      <c r="V9" s="45">
        <f>IFERROR(R9/D9,"-")</f>
        <v>0.26960784313725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0.057692307692308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 t="s">
        <v>66</v>
      </c>
      <c r="J6" s="180">
        <v>156000</v>
      </c>
      <c r="K6" s="79">
        <v>5</v>
      </c>
      <c r="L6" s="79">
        <v>0</v>
      </c>
      <c r="M6" s="79">
        <v>18</v>
      </c>
      <c r="N6" s="89">
        <v>3</v>
      </c>
      <c r="O6" s="90">
        <v>0</v>
      </c>
      <c r="P6" s="91">
        <f>N6+O6</f>
        <v>3</v>
      </c>
      <c r="Q6" s="80">
        <f>IFERROR(P6/M6,"-")</f>
        <v>0.16666666666667</v>
      </c>
      <c r="R6" s="79">
        <v>0</v>
      </c>
      <c r="S6" s="79">
        <v>2</v>
      </c>
      <c r="T6" s="80">
        <f>IFERROR(R6/(P6),"-")</f>
        <v>0</v>
      </c>
      <c r="U6" s="186">
        <f>IFERROR(J6/SUM(N6:O7),"-")</f>
        <v>26000</v>
      </c>
      <c r="V6" s="82">
        <v>1</v>
      </c>
      <c r="W6" s="80">
        <f>IF(P6=0,"-",V6/P6)</f>
        <v>0.33333333333333</v>
      </c>
      <c r="X6" s="185">
        <v>9000</v>
      </c>
      <c r="Y6" s="186">
        <f>IFERROR(X6/P6,"-")</f>
        <v>3000</v>
      </c>
      <c r="Z6" s="186">
        <f>IFERROR(X6/V6,"-")</f>
        <v>9000</v>
      </c>
      <c r="AA6" s="180">
        <f>SUM(X6:X7)-SUM(J6:J7)</f>
        <v>-147000</v>
      </c>
      <c r="AB6" s="83">
        <f>SUM(X6:X7)/SUM(J6:J7)</f>
        <v>0.057692307692308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0.66666666666667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0.33333333333333</v>
      </c>
      <c r="BP6" s="119">
        <v>1</v>
      </c>
      <c r="BQ6" s="120">
        <f>IFERROR(BP6/BN6,"-")</f>
        <v>1</v>
      </c>
      <c r="BR6" s="121">
        <v>9000</v>
      </c>
      <c r="BS6" s="122">
        <f>IFERROR(BR6/BN6,"-")</f>
        <v>9000</v>
      </c>
      <c r="BT6" s="123"/>
      <c r="BU6" s="123"/>
      <c r="BV6" s="123">
        <v>1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9000</v>
      </c>
      <c r="CQ6" s="139">
        <v>9000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13</v>
      </c>
      <c r="L7" s="79">
        <v>11</v>
      </c>
      <c r="M7" s="79">
        <v>3</v>
      </c>
      <c r="N7" s="89">
        <v>3</v>
      </c>
      <c r="O7" s="90">
        <v>0</v>
      </c>
      <c r="P7" s="91">
        <f>N7+O7</f>
        <v>3</v>
      </c>
      <c r="Q7" s="80">
        <f>IFERROR(P7/M7,"-")</f>
        <v>1</v>
      </c>
      <c r="R7" s="79">
        <v>0</v>
      </c>
      <c r="S7" s="79">
        <v>0</v>
      </c>
      <c r="T7" s="80">
        <f>IFERROR(R7/(P7),"-")</f>
        <v>0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3</v>
      </c>
      <c r="BO7" s="118">
        <f>IF(P7=0,"",IF(BN7=0,"",(BN7/P7)))</f>
        <v>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0.10416666666667</v>
      </c>
      <c r="B8" s="189" t="s">
        <v>69</v>
      </c>
      <c r="C8" s="189"/>
      <c r="D8" s="189" t="s">
        <v>70</v>
      </c>
      <c r="E8" s="189" t="s">
        <v>71</v>
      </c>
      <c r="F8" s="189" t="s">
        <v>63</v>
      </c>
      <c r="G8" s="88" t="s">
        <v>72</v>
      </c>
      <c r="H8" s="88" t="s">
        <v>73</v>
      </c>
      <c r="I8" s="190" t="s">
        <v>74</v>
      </c>
      <c r="J8" s="180">
        <v>144000</v>
      </c>
      <c r="K8" s="79">
        <v>13</v>
      </c>
      <c r="L8" s="79">
        <v>0</v>
      </c>
      <c r="M8" s="79">
        <v>79</v>
      </c>
      <c r="N8" s="89">
        <v>5</v>
      </c>
      <c r="O8" s="90">
        <v>0</v>
      </c>
      <c r="P8" s="91">
        <f>N8+O8</f>
        <v>5</v>
      </c>
      <c r="Q8" s="80">
        <f>IFERROR(P8/M8,"-")</f>
        <v>0.063291139240506</v>
      </c>
      <c r="R8" s="79">
        <v>0</v>
      </c>
      <c r="S8" s="79">
        <v>2</v>
      </c>
      <c r="T8" s="80">
        <f>IFERROR(R8/(P8),"-")</f>
        <v>0</v>
      </c>
      <c r="U8" s="186">
        <f>IFERROR(J8/SUM(N8:O9),"-")</f>
        <v>11076.923076923</v>
      </c>
      <c r="V8" s="82">
        <v>2</v>
      </c>
      <c r="W8" s="80">
        <f>IF(P8=0,"-",V8/P8)</f>
        <v>0.4</v>
      </c>
      <c r="X8" s="185">
        <v>15000</v>
      </c>
      <c r="Y8" s="186">
        <f>IFERROR(X8/P8,"-")</f>
        <v>3000</v>
      </c>
      <c r="Z8" s="186">
        <f>IFERROR(X8/V8,"-")</f>
        <v>7500</v>
      </c>
      <c r="AA8" s="180">
        <f>SUM(X8:X9)-SUM(J8:J9)</f>
        <v>-129000</v>
      </c>
      <c r="AB8" s="83">
        <f>SUM(X8:X9)/SUM(J8:J9)</f>
        <v>0.10416666666667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0.2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0.2</v>
      </c>
      <c r="BG8" s="110">
        <v>1</v>
      </c>
      <c r="BH8" s="112">
        <f>IFERROR(BG8/BE8,"-")</f>
        <v>1</v>
      </c>
      <c r="BI8" s="113">
        <v>12000</v>
      </c>
      <c r="BJ8" s="114">
        <f>IFERROR(BI8/BE8,"-")</f>
        <v>12000</v>
      </c>
      <c r="BK8" s="115"/>
      <c r="BL8" s="115"/>
      <c r="BM8" s="115">
        <v>1</v>
      </c>
      <c r="BN8" s="117">
        <v>1</v>
      </c>
      <c r="BO8" s="118">
        <f>IF(P8=0,"",IF(BN8=0,"",(BN8/P8)))</f>
        <v>0.2</v>
      </c>
      <c r="BP8" s="119">
        <v>1</v>
      </c>
      <c r="BQ8" s="120">
        <f>IFERROR(BP8/BN8,"-")</f>
        <v>1</v>
      </c>
      <c r="BR8" s="121">
        <v>3000</v>
      </c>
      <c r="BS8" s="122">
        <f>IFERROR(BR8/BN8,"-")</f>
        <v>3000</v>
      </c>
      <c r="BT8" s="123">
        <v>1</v>
      </c>
      <c r="BU8" s="123"/>
      <c r="BV8" s="123"/>
      <c r="BW8" s="124">
        <v>1</v>
      </c>
      <c r="BX8" s="125">
        <f>IF(P8=0,"",IF(BW8=0,"",(BW8/P8)))</f>
        <v>0.2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15000</v>
      </c>
      <c r="CQ8" s="139">
        <v>12000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75</v>
      </c>
      <c r="C9" s="189"/>
      <c r="D9" s="189" t="s">
        <v>70</v>
      </c>
      <c r="E9" s="189" t="s">
        <v>71</v>
      </c>
      <c r="F9" s="189" t="s">
        <v>68</v>
      </c>
      <c r="G9" s="88"/>
      <c r="H9" s="88"/>
      <c r="I9" s="88"/>
      <c r="J9" s="180"/>
      <c r="K9" s="79">
        <v>42</v>
      </c>
      <c r="L9" s="79">
        <v>33</v>
      </c>
      <c r="M9" s="79">
        <v>33</v>
      </c>
      <c r="N9" s="89">
        <v>8</v>
      </c>
      <c r="O9" s="90">
        <v>0</v>
      </c>
      <c r="P9" s="91">
        <f>N9+O9</f>
        <v>8</v>
      </c>
      <c r="Q9" s="80">
        <f>IFERROR(P9/M9,"-")</f>
        <v>0.24242424242424</v>
      </c>
      <c r="R9" s="79">
        <v>0</v>
      </c>
      <c r="S9" s="79">
        <v>2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2</v>
      </c>
      <c r="AW9" s="105">
        <f>IF(P9=0,"",IF(AV9=0,"",(AV9/P9)))</f>
        <v>0.25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3</v>
      </c>
      <c r="BO9" s="118">
        <f>IF(P9=0,"",IF(BN9=0,"",(BN9/P9)))</f>
        <v>0.375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0.375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0.39583333333333</v>
      </c>
      <c r="B10" s="189" t="s">
        <v>76</v>
      </c>
      <c r="C10" s="189"/>
      <c r="D10" s="189" t="s">
        <v>77</v>
      </c>
      <c r="E10" s="189" t="s">
        <v>78</v>
      </c>
      <c r="F10" s="189" t="s">
        <v>63</v>
      </c>
      <c r="G10" s="88" t="s">
        <v>79</v>
      </c>
      <c r="H10" s="88" t="s">
        <v>65</v>
      </c>
      <c r="I10" s="191" t="s">
        <v>80</v>
      </c>
      <c r="J10" s="180">
        <v>96000</v>
      </c>
      <c r="K10" s="79">
        <v>3</v>
      </c>
      <c r="L10" s="79">
        <v>0</v>
      </c>
      <c r="M10" s="79">
        <v>37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186">
        <f>IFERROR(J10/SUM(N10:O11),"-")</f>
        <v>32000</v>
      </c>
      <c r="V10" s="82">
        <v>0</v>
      </c>
      <c r="W10" s="80" t="str">
        <f>IF(P10=0,"-",V10/P10)</f>
        <v>-</v>
      </c>
      <c r="X10" s="185">
        <v>0</v>
      </c>
      <c r="Y10" s="186" t="str">
        <f>IFERROR(X10/P10,"-")</f>
        <v>-</v>
      </c>
      <c r="Z10" s="186" t="str">
        <f>IFERROR(X10/V10,"-")</f>
        <v>-</v>
      </c>
      <c r="AA10" s="180">
        <f>SUM(X10:X11)-SUM(J10:J11)</f>
        <v>-58000</v>
      </c>
      <c r="AB10" s="83">
        <f>SUM(X10:X11)/SUM(J10:J11)</f>
        <v>0.39583333333333</v>
      </c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81</v>
      </c>
      <c r="C11" s="189"/>
      <c r="D11" s="189" t="s">
        <v>77</v>
      </c>
      <c r="E11" s="189" t="s">
        <v>78</v>
      </c>
      <c r="F11" s="189" t="s">
        <v>68</v>
      </c>
      <c r="G11" s="88"/>
      <c r="H11" s="88"/>
      <c r="I11" s="88"/>
      <c r="J11" s="180"/>
      <c r="K11" s="79">
        <v>13</v>
      </c>
      <c r="L11" s="79">
        <v>12</v>
      </c>
      <c r="M11" s="79">
        <v>10</v>
      </c>
      <c r="N11" s="89">
        <v>3</v>
      </c>
      <c r="O11" s="90">
        <v>0</v>
      </c>
      <c r="P11" s="91">
        <f>N11+O11</f>
        <v>3</v>
      </c>
      <c r="Q11" s="80">
        <f>IFERROR(P11/M11,"-")</f>
        <v>0.3</v>
      </c>
      <c r="R11" s="79">
        <v>1</v>
      </c>
      <c r="S11" s="79">
        <v>0</v>
      </c>
      <c r="T11" s="80">
        <f>IFERROR(R11/(P11),"-")</f>
        <v>0.33333333333333</v>
      </c>
      <c r="U11" s="186"/>
      <c r="V11" s="82">
        <v>1</v>
      </c>
      <c r="W11" s="80">
        <f>IF(P11=0,"-",V11/P11)</f>
        <v>0.33333333333333</v>
      </c>
      <c r="X11" s="185">
        <v>38000</v>
      </c>
      <c r="Y11" s="186">
        <f>IFERROR(X11/P11,"-")</f>
        <v>12666.666666667</v>
      </c>
      <c r="Z11" s="186">
        <f>IFERROR(X11/V11,"-")</f>
        <v>38000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0.33333333333333</v>
      </c>
      <c r="BP11" s="119">
        <v>1</v>
      </c>
      <c r="BQ11" s="120">
        <f>IFERROR(BP11/BN11,"-")</f>
        <v>1</v>
      </c>
      <c r="BR11" s="121">
        <v>38000</v>
      </c>
      <c r="BS11" s="122">
        <f>IFERROR(BR11/BN11,"-")</f>
        <v>38000</v>
      </c>
      <c r="BT11" s="123"/>
      <c r="BU11" s="123"/>
      <c r="BV11" s="123">
        <v>1</v>
      </c>
      <c r="BW11" s="124">
        <v>1</v>
      </c>
      <c r="BX11" s="125">
        <f>IF(P11=0,"",IF(BW11=0,"",(BW11/P11)))</f>
        <v>0.33333333333333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0.33333333333333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1</v>
      </c>
      <c r="CP11" s="139">
        <v>38000</v>
      </c>
      <c r="CQ11" s="139">
        <v>38000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0.1025641025641</v>
      </c>
      <c r="B12" s="189" t="s">
        <v>82</v>
      </c>
      <c r="C12" s="189"/>
      <c r="D12" s="189" t="s">
        <v>70</v>
      </c>
      <c r="E12" s="189" t="s">
        <v>83</v>
      </c>
      <c r="F12" s="189" t="s">
        <v>63</v>
      </c>
      <c r="G12" s="88" t="s">
        <v>84</v>
      </c>
      <c r="H12" s="88" t="s">
        <v>85</v>
      </c>
      <c r="I12" s="190" t="s">
        <v>86</v>
      </c>
      <c r="J12" s="180">
        <v>78000</v>
      </c>
      <c r="K12" s="79">
        <v>4</v>
      </c>
      <c r="L12" s="79">
        <v>0</v>
      </c>
      <c r="M12" s="79">
        <v>19</v>
      </c>
      <c r="N12" s="89">
        <v>1</v>
      </c>
      <c r="O12" s="90">
        <v>0</v>
      </c>
      <c r="P12" s="91">
        <f>N12+O12</f>
        <v>1</v>
      </c>
      <c r="Q12" s="80">
        <f>IFERROR(P12/M12,"-")</f>
        <v>0.052631578947368</v>
      </c>
      <c r="R12" s="79">
        <v>0</v>
      </c>
      <c r="S12" s="79">
        <v>1</v>
      </c>
      <c r="T12" s="80">
        <f>IFERROR(R12/(P12),"-")</f>
        <v>0</v>
      </c>
      <c r="U12" s="186">
        <f>IFERROR(J12/SUM(N12:O13),"-")</f>
        <v>13000</v>
      </c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>
        <f>SUM(X12:X13)-SUM(J12:J13)</f>
        <v>-70000</v>
      </c>
      <c r="AB12" s="83">
        <f>SUM(X12:X13)/SUM(J12:J13)</f>
        <v>0.1025641025641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87</v>
      </c>
      <c r="C13" s="189"/>
      <c r="D13" s="189" t="s">
        <v>70</v>
      </c>
      <c r="E13" s="189" t="s">
        <v>83</v>
      </c>
      <c r="F13" s="189" t="s">
        <v>68</v>
      </c>
      <c r="G13" s="88"/>
      <c r="H13" s="88"/>
      <c r="I13" s="88"/>
      <c r="J13" s="180"/>
      <c r="K13" s="79">
        <v>21</v>
      </c>
      <c r="L13" s="79">
        <v>16</v>
      </c>
      <c r="M13" s="79">
        <v>5</v>
      </c>
      <c r="N13" s="89">
        <v>5</v>
      </c>
      <c r="O13" s="90">
        <v>0</v>
      </c>
      <c r="P13" s="91">
        <f>N13+O13</f>
        <v>5</v>
      </c>
      <c r="Q13" s="80">
        <f>IFERROR(P13/M13,"-")</f>
        <v>1</v>
      </c>
      <c r="R13" s="79">
        <v>1</v>
      </c>
      <c r="S13" s="79">
        <v>0</v>
      </c>
      <c r="T13" s="80">
        <f>IFERROR(R13/(P13),"-")</f>
        <v>0.2</v>
      </c>
      <c r="U13" s="186"/>
      <c r="V13" s="82">
        <v>1</v>
      </c>
      <c r="W13" s="80">
        <f>IF(P13=0,"-",V13/P13)</f>
        <v>0.2</v>
      </c>
      <c r="X13" s="185">
        <v>8000</v>
      </c>
      <c r="Y13" s="186">
        <f>IFERROR(X13/P13,"-")</f>
        <v>1600</v>
      </c>
      <c r="Z13" s="186">
        <f>IFERROR(X13/V13,"-")</f>
        <v>8000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0.4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0.2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2</v>
      </c>
      <c r="CG13" s="132">
        <f>IF(P13=0,"",IF(CF13=0,"",(CF13/P13)))</f>
        <v>0.4</v>
      </c>
      <c r="CH13" s="133">
        <v>1</v>
      </c>
      <c r="CI13" s="134">
        <f>IFERROR(CH13/CF13,"-")</f>
        <v>0.5</v>
      </c>
      <c r="CJ13" s="135">
        <v>8000</v>
      </c>
      <c r="CK13" s="136">
        <f>IFERROR(CJ13/CF13,"-")</f>
        <v>4000</v>
      </c>
      <c r="CL13" s="137"/>
      <c r="CM13" s="137">
        <v>1</v>
      </c>
      <c r="CN13" s="137"/>
      <c r="CO13" s="138">
        <v>1</v>
      </c>
      <c r="CP13" s="139">
        <v>8000</v>
      </c>
      <c r="CQ13" s="139">
        <v>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0.85897435897436</v>
      </c>
      <c r="B14" s="189" t="s">
        <v>88</v>
      </c>
      <c r="C14" s="189"/>
      <c r="D14" s="189" t="s">
        <v>70</v>
      </c>
      <c r="E14" s="189" t="s">
        <v>89</v>
      </c>
      <c r="F14" s="189" t="s">
        <v>63</v>
      </c>
      <c r="G14" s="88" t="s">
        <v>90</v>
      </c>
      <c r="H14" s="88" t="s">
        <v>85</v>
      </c>
      <c r="I14" s="191" t="s">
        <v>80</v>
      </c>
      <c r="J14" s="180">
        <v>78000</v>
      </c>
      <c r="K14" s="79">
        <v>5</v>
      </c>
      <c r="L14" s="79">
        <v>0</v>
      </c>
      <c r="M14" s="79">
        <v>19</v>
      </c>
      <c r="N14" s="89">
        <v>3</v>
      </c>
      <c r="O14" s="90">
        <v>0</v>
      </c>
      <c r="P14" s="91">
        <f>N14+O14</f>
        <v>3</v>
      </c>
      <c r="Q14" s="80">
        <f>IFERROR(P14/M14,"-")</f>
        <v>0.15789473684211</v>
      </c>
      <c r="R14" s="79">
        <v>0</v>
      </c>
      <c r="S14" s="79">
        <v>1</v>
      </c>
      <c r="T14" s="80">
        <f>IFERROR(R14/(P14),"-")</f>
        <v>0</v>
      </c>
      <c r="U14" s="186">
        <f>IFERROR(J14/SUM(N14:O15),"-")</f>
        <v>9750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SUM(X14:X15)-SUM(J14:J15)</f>
        <v>-11000</v>
      </c>
      <c r="AB14" s="83">
        <f>SUM(X14:X15)/SUM(J14:J15)</f>
        <v>0.85897435897436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0.66666666666667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0.33333333333333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91</v>
      </c>
      <c r="C15" s="189"/>
      <c r="D15" s="189" t="s">
        <v>70</v>
      </c>
      <c r="E15" s="189" t="s">
        <v>89</v>
      </c>
      <c r="F15" s="189" t="s">
        <v>68</v>
      </c>
      <c r="G15" s="88"/>
      <c r="H15" s="88"/>
      <c r="I15" s="88"/>
      <c r="J15" s="180"/>
      <c r="K15" s="79">
        <v>52</v>
      </c>
      <c r="L15" s="79">
        <v>22</v>
      </c>
      <c r="M15" s="79">
        <v>11</v>
      </c>
      <c r="N15" s="89">
        <v>5</v>
      </c>
      <c r="O15" s="90">
        <v>0</v>
      </c>
      <c r="P15" s="91">
        <f>N15+O15</f>
        <v>5</v>
      </c>
      <c r="Q15" s="80">
        <f>IFERROR(P15/M15,"-")</f>
        <v>0.45454545454545</v>
      </c>
      <c r="R15" s="79">
        <v>0</v>
      </c>
      <c r="S15" s="79">
        <v>2</v>
      </c>
      <c r="T15" s="80">
        <f>IFERROR(R15/(P15),"-")</f>
        <v>0</v>
      </c>
      <c r="U15" s="186"/>
      <c r="V15" s="82">
        <v>3</v>
      </c>
      <c r="W15" s="80">
        <f>IF(P15=0,"-",V15/P15)</f>
        <v>0.6</v>
      </c>
      <c r="X15" s="185">
        <v>67000</v>
      </c>
      <c r="Y15" s="186">
        <f>IFERROR(X15/P15,"-")</f>
        <v>13400</v>
      </c>
      <c r="Z15" s="186">
        <f>IFERROR(X15/V15,"-")</f>
        <v>22333.333333333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3</v>
      </c>
      <c r="BO15" s="118">
        <f>IF(P15=0,"",IF(BN15=0,"",(BN15/P15)))</f>
        <v>0.6</v>
      </c>
      <c r="BP15" s="119">
        <v>2</v>
      </c>
      <c r="BQ15" s="120">
        <f>IFERROR(BP15/BN15,"-")</f>
        <v>0.66666666666667</v>
      </c>
      <c r="BR15" s="121">
        <v>61000</v>
      </c>
      <c r="BS15" s="122">
        <f>IFERROR(BR15/BN15,"-")</f>
        <v>20333.333333333</v>
      </c>
      <c r="BT15" s="123"/>
      <c r="BU15" s="123"/>
      <c r="BV15" s="123">
        <v>2</v>
      </c>
      <c r="BW15" s="124">
        <v>1</v>
      </c>
      <c r="BX15" s="125">
        <f>IF(P15=0,"",IF(BW15=0,"",(BW15/P15)))</f>
        <v>0.2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1</v>
      </c>
      <c r="CG15" s="132">
        <f>IF(P15=0,"",IF(CF15=0,"",(CF15/P15)))</f>
        <v>0.2</v>
      </c>
      <c r="CH15" s="133">
        <v>1</v>
      </c>
      <c r="CI15" s="134">
        <f>IFERROR(CH15/CF15,"-")</f>
        <v>1</v>
      </c>
      <c r="CJ15" s="135">
        <v>6000</v>
      </c>
      <c r="CK15" s="136">
        <f>IFERROR(CJ15/CF15,"-")</f>
        <v>6000</v>
      </c>
      <c r="CL15" s="137"/>
      <c r="CM15" s="137">
        <v>1</v>
      </c>
      <c r="CN15" s="137"/>
      <c r="CO15" s="138">
        <v>3</v>
      </c>
      <c r="CP15" s="139">
        <v>67000</v>
      </c>
      <c r="CQ15" s="139">
        <v>45000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</v>
      </c>
      <c r="B16" s="189" t="s">
        <v>92</v>
      </c>
      <c r="C16" s="189"/>
      <c r="D16" s="189" t="s">
        <v>93</v>
      </c>
      <c r="E16" s="189" t="s">
        <v>94</v>
      </c>
      <c r="F16" s="189" t="s">
        <v>63</v>
      </c>
      <c r="G16" s="88" t="s">
        <v>95</v>
      </c>
      <c r="H16" s="88" t="s">
        <v>96</v>
      </c>
      <c r="I16" s="190" t="s">
        <v>97</v>
      </c>
      <c r="J16" s="180">
        <v>36000</v>
      </c>
      <c r="K16" s="79">
        <v>1</v>
      </c>
      <c r="L16" s="79">
        <v>0</v>
      </c>
      <c r="M16" s="79">
        <v>24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186">
        <f>IFERROR(J16/SUM(N16:O17),"-")</f>
        <v>36000</v>
      </c>
      <c r="V16" s="82">
        <v>0</v>
      </c>
      <c r="W16" s="80" t="str">
        <f>IF(P16=0,"-",V16/P16)</f>
        <v>-</v>
      </c>
      <c r="X16" s="185">
        <v>0</v>
      </c>
      <c r="Y16" s="186" t="str">
        <f>IFERROR(X16/P16,"-")</f>
        <v>-</v>
      </c>
      <c r="Z16" s="186" t="str">
        <f>IFERROR(X16/V16,"-")</f>
        <v>-</v>
      </c>
      <c r="AA16" s="180">
        <f>SUM(X16:X17)-SUM(J16:J17)</f>
        <v>-36000</v>
      </c>
      <c r="AB16" s="83">
        <f>SUM(X16:X17)/SUM(J16:J17)</f>
        <v>0</v>
      </c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98</v>
      </c>
      <c r="C17" s="189"/>
      <c r="D17" s="189" t="s">
        <v>93</v>
      </c>
      <c r="E17" s="189" t="s">
        <v>94</v>
      </c>
      <c r="F17" s="189" t="s">
        <v>68</v>
      </c>
      <c r="G17" s="88"/>
      <c r="H17" s="88"/>
      <c r="I17" s="88"/>
      <c r="J17" s="180"/>
      <c r="K17" s="79">
        <v>11</v>
      </c>
      <c r="L17" s="79">
        <v>7</v>
      </c>
      <c r="M17" s="79">
        <v>9</v>
      </c>
      <c r="N17" s="89">
        <v>1</v>
      </c>
      <c r="O17" s="90">
        <v>0</v>
      </c>
      <c r="P17" s="91">
        <f>N17+O17</f>
        <v>1</v>
      </c>
      <c r="Q17" s="80">
        <f>IFERROR(P17/M17,"-")</f>
        <v>0.11111111111111</v>
      </c>
      <c r="R17" s="79">
        <v>0</v>
      </c>
      <c r="S17" s="79">
        <v>0</v>
      </c>
      <c r="T17" s="80">
        <f>IFERROR(R17/(P17),"-")</f>
        <v>0</v>
      </c>
      <c r="U17" s="186"/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1</v>
      </c>
      <c r="BX17" s="125">
        <f>IF(P17=0,"",IF(BW17=0,"",(BW17/P17)))</f>
        <v>1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1.2222222222222</v>
      </c>
      <c r="B18" s="189" t="s">
        <v>99</v>
      </c>
      <c r="C18" s="189"/>
      <c r="D18" s="189" t="s">
        <v>93</v>
      </c>
      <c r="E18" s="189" t="s">
        <v>100</v>
      </c>
      <c r="F18" s="189" t="s">
        <v>63</v>
      </c>
      <c r="G18" s="88" t="s">
        <v>95</v>
      </c>
      <c r="H18" s="88" t="s">
        <v>96</v>
      </c>
      <c r="I18" s="191" t="s">
        <v>101</v>
      </c>
      <c r="J18" s="180">
        <v>36000</v>
      </c>
      <c r="K18" s="79">
        <v>4</v>
      </c>
      <c r="L18" s="79">
        <v>0</v>
      </c>
      <c r="M18" s="79">
        <v>42</v>
      </c>
      <c r="N18" s="89">
        <v>1</v>
      </c>
      <c r="O18" s="90">
        <v>0</v>
      </c>
      <c r="P18" s="91">
        <f>N18+O18</f>
        <v>1</v>
      </c>
      <c r="Q18" s="80">
        <f>IFERROR(P18/M18,"-")</f>
        <v>0.023809523809524</v>
      </c>
      <c r="R18" s="79">
        <v>0</v>
      </c>
      <c r="S18" s="79">
        <v>1</v>
      </c>
      <c r="T18" s="80">
        <f>IFERROR(R18/(P18),"-")</f>
        <v>0</v>
      </c>
      <c r="U18" s="186">
        <f>IFERROR(J18/SUM(N18:O19),"-")</f>
        <v>6000</v>
      </c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>
        <f>SUM(X18:X19)-SUM(J18:J19)</f>
        <v>8000</v>
      </c>
      <c r="AB18" s="83">
        <f>SUM(X18:X19)/SUM(J18:J19)</f>
        <v>1.2222222222222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1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102</v>
      </c>
      <c r="C19" s="189"/>
      <c r="D19" s="189" t="s">
        <v>93</v>
      </c>
      <c r="E19" s="189" t="s">
        <v>100</v>
      </c>
      <c r="F19" s="189" t="s">
        <v>68</v>
      </c>
      <c r="G19" s="88"/>
      <c r="H19" s="88"/>
      <c r="I19" s="88"/>
      <c r="J19" s="180"/>
      <c r="K19" s="79">
        <v>14</v>
      </c>
      <c r="L19" s="79">
        <v>11</v>
      </c>
      <c r="M19" s="79">
        <v>7</v>
      </c>
      <c r="N19" s="89">
        <v>5</v>
      </c>
      <c r="O19" s="90">
        <v>0</v>
      </c>
      <c r="P19" s="91">
        <f>N19+O19</f>
        <v>5</v>
      </c>
      <c r="Q19" s="80">
        <f>IFERROR(P19/M19,"-")</f>
        <v>0.71428571428571</v>
      </c>
      <c r="R19" s="79">
        <v>0</v>
      </c>
      <c r="S19" s="79">
        <v>3</v>
      </c>
      <c r="T19" s="80">
        <f>IFERROR(R19/(P19),"-")</f>
        <v>0</v>
      </c>
      <c r="U19" s="186"/>
      <c r="V19" s="82">
        <v>2</v>
      </c>
      <c r="W19" s="80">
        <f>IF(P19=0,"-",V19/P19)</f>
        <v>0.4</v>
      </c>
      <c r="X19" s="185">
        <v>44000</v>
      </c>
      <c r="Y19" s="186">
        <f>IFERROR(X19/P19,"-")</f>
        <v>8800</v>
      </c>
      <c r="Z19" s="186">
        <f>IFERROR(X19/V19,"-")</f>
        <v>22000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0.2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2</v>
      </c>
      <c r="BF19" s="111">
        <f>IF(P19=0,"",IF(BE19=0,"",(BE19/P19)))</f>
        <v>0.4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</v>
      </c>
      <c r="BO19" s="118">
        <f>IF(P19=0,"",IF(BN19=0,"",(BN19/P19)))</f>
        <v>0.2</v>
      </c>
      <c r="BP19" s="119">
        <v>1</v>
      </c>
      <c r="BQ19" s="120">
        <f>IFERROR(BP19/BN19,"-")</f>
        <v>1</v>
      </c>
      <c r="BR19" s="121">
        <v>10000</v>
      </c>
      <c r="BS19" s="122">
        <f>IFERROR(BR19/BN19,"-")</f>
        <v>10000</v>
      </c>
      <c r="BT19" s="123"/>
      <c r="BU19" s="123">
        <v>1</v>
      </c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0.2</v>
      </c>
      <c r="CH19" s="133">
        <v>1</v>
      </c>
      <c r="CI19" s="134">
        <f>IFERROR(CH19/CF19,"-")</f>
        <v>1</v>
      </c>
      <c r="CJ19" s="135">
        <v>34000</v>
      </c>
      <c r="CK19" s="136">
        <f>IFERROR(CJ19/CF19,"-")</f>
        <v>34000</v>
      </c>
      <c r="CL19" s="137"/>
      <c r="CM19" s="137"/>
      <c r="CN19" s="137">
        <v>1</v>
      </c>
      <c r="CO19" s="138">
        <v>2</v>
      </c>
      <c r="CP19" s="139">
        <v>44000</v>
      </c>
      <c r="CQ19" s="139">
        <v>34000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</v>
      </c>
      <c r="B20" s="189" t="s">
        <v>103</v>
      </c>
      <c r="C20" s="189"/>
      <c r="D20" s="189" t="s">
        <v>93</v>
      </c>
      <c r="E20" s="189" t="s">
        <v>104</v>
      </c>
      <c r="F20" s="189" t="s">
        <v>63</v>
      </c>
      <c r="G20" s="88" t="s">
        <v>95</v>
      </c>
      <c r="H20" s="88" t="s">
        <v>96</v>
      </c>
      <c r="I20" s="190" t="s">
        <v>74</v>
      </c>
      <c r="J20" s="180">
        <v>36000</v>
      </c>
      <c r="K20" s="79">
        <v>2</v>
      </c>
      <c r="L20" s="79">
        <v>0</v>
      </c>
      <c r="M20" s="79">
        <v>25</v>
      </c>
      <c r="N20" s="89">
        <v>1</v>
      </c>
      <c r="O20" s="90">
        <v>0</v>
      </c>
      <c r="P20" s="91">
        <f>N20+O20</f>
        <v>1</v>
      </c>
      <c r="Q20" s="80">
        <f>IFERROR(P20/M20,"-")</f>
        <v>0.04</v>
      </c>
      <c r="R20" s="79">
        <v>0</v>
      </c>
      <c r="S20" s="79">
        <v>0</v>
      </c>
      <c r="T20" s="80">
        <f>IFERROR(R20/(P20),"-")</f>
        <v>0</v>
      </c>
      <c r="U20" s="186">
        <f>IFERROR(J20/SUM(N20:O21),"-")</f>
        <v>7200</v>
      </c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>
        <f>SUM(X20:X21)-SUM(J20:J21)</f>
        <v>-36000</v>
      </c>
      <c r="AB20" s="83">
        <f>SUM(X20:X21)/SUM(J20:J21)</f>
        <v>0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1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105</v>
      </c>
      <c r="C21" s="189"/>
      <c r="D21" s="189" t="s">
        <v>93</v>
      </c>
      <c r="E21" s="189" t="s">
        <v>104</v>
      </c>
      <c r="F21" s="189" t="s">
        <v>68</v>
      </c>
      <c r="G21" s="88"/>
      <c r="H21" s="88"/>
      <c r="I21" s="88"/>
      <c r="J21" s="180"/>
      <c r="K21" s="79">
        <v>12</v>
      </c>
      <c r="L21" s="79">
        <v>11</v>
      </c>
      <c r="M21" s="79">
        <v>8</v>
      </c>
      <c r="N21" s="89">
        <v>4</v>
      </c>
      <c r="O21" s="90">
        <v>0</v>
      </c>
      <c r="P21" s="91">
        <f>N21+O21</f>
        <v>4</v>
      </c>
      <c r="Q21" s="80">
        <f>IFERROR(P21/M21,"-")</f>
        <v>0.5</v>
      </c>
      <c r="R21" s="79">
        <v>0</v>
      </c>
      <c r="S21" s="79">
        <v>0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0.25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1</v>
      </c>
      <c r="AW21" s="105">
        <f>IF(P21=0,"",IF(AV21=0,"",(AV21/P21)))</f>
        <v>0.25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1</v>
      </c>
      <c r="BX21" s="125">
        <f>IF(P21=0,"",IF(BW21=0,"",(BW21/P21)))</f>
        <v>0.25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1</v>
      </c>
      <c r="CG21" s="132">
        <f>IF(P21=0,"",IF(CF21=0,"",(CF21/P21)))</f>
        <v>0.25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</v>
      </c>
      <c r="B22" s="189" t="s">
        <v>106</v>
      </c>
      <c r="C22" s="189"/>
      <c r="D22" s="189" t="s">
        <v>93</v>
      </c>
      <c r="E22" s="189" t="s">
        <v>107</v>
      </c>
      <c r="F22" s="189" t="s">
        <v>63</v>
      </c>
      <c r="G22" s="88" t="s">
        <v>95</v>
      </c>
      <c r="H22" s="88" t="s">
        <v>96</v>
      </c>
      <c r="I22" s="190" t="s">
        <v>86</v>
      </c>
      <c r="J22" s="180">
        <v>36000</v>
      </c>
      <c r="K22" s="79">
        <v>6</v>
      </c>
      <c r="L22" s="79">
        <v>0</v>
      </c>
      <c r="M22" s="79">
        <v>38</v>
      </c>
      <c r="N22" s="89">
        <v>1</v>
      </c>
      <c r="O22" s="90">
        <v>0</v>
      </c>
      <c r="P22" s="91">
        <f>N22+O22</f>
        <v>1</v>
      </c>
      <c r="Q22" s="80">
        <f>IFERROR(P22/M22,"-")</f>
        <v>0.026315789473684</v>
      </c>
      <c r="R22" s="79">
        <v>0</v>
      </c>
      <c r="S22" s="79">
        <v>0</v>
      </c>
      <c r="T22" s="80">
        <f>IFERROR(R22/(P22),"-")</f>
        <v>0</v>
      </c>
      <c r="U22" s="186">
        <f>IFERROR(J22/SUM(N22:O23),"-")</f>
        <v>7200</v>
      </c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>
        <f>SUM(X22:X23)-SUM(J22:J23)</f>
        <v>-36000</v>
      </c>
      <c r="AB22" s="83">
        <f>SUM(X22:X23)/SUM(J22:J23)</f>
        <v>0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1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108</v>
      </c>
      <c r="C23" s="189"/>
      <c r="D23" s="189" t="s">
        <v>93</v>
      </c>
      <c r="E23" s="189" t="s">
        <v>107</v>
      </c>
      <c r="F23" s="189" t="s">
        <v>68</v>
      </c>
      <c r="G23" s="88"/>
      <c r="H23" s="88"/>
      <c r="I23" s="88"/>
      <c r="J23" s="180"/>
      <c r="K23" s="79">
        <v>18</v>
      </c>
      <c r="L23" s="79">
        <v>10</v>
      </c>
      <c r="M23" s="79">
        <v>1</v>
      </c>
      <c r="N23" s="89">
        <v>4</v>
      </c>
      <c r="O23" s="90">
        <v>0</v>
      </c>
      <c r="P23" s="91">
        <f>N23+O23</f>
        <v>4</v>
      </c>
      <c r="Q23" s="80">
        <f>IFERROR(P23/M23,"-")</f>
        <v>4</v>
      </c>
      <c r="R23" s="79">
        <v>0</v>
      </c>
      <c r="S23" s="79">
        <v>1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>
        <v>1</v>
      </c>
      <c r="AE23" s="93">
        <f>IF(P23=0,"",IF(AD23=0,"",(AD23/P23)))</f>
        <v>0.25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0.25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2</v>
      </c>
      <c r="BX23" s="125">
        <f>IF(P23=0,"",IF(BW23=0,"",(BW23/P23)))</f>
        <v>0.5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0.55</v>
      </c>
      <c r="B24" s="189" t="s">
        <v>109</v>
      </c>
      <c r="C24" s="189"/>
      <c r="D24" s="189" t="s">
        <v>110</v>
      </c>
      <c r="E24" s="189" t="s">
        <v>107</v>
      </c>
      <c r="F24" s="189" t="s">
        <v>63</v>
      </c>
      <c r="G24" s="88" t="s">
        <v>72</v>
      </c>
      <c r="H24" s="88" t="s">
        <v>111</v>
      </c>
      <c r="I24" s="191" t="s">
        <v>112</v>
      </c>
      <c r="J24" s="180">
        <v>120000</v>
      </c>
      <c r="K24" s="79">
        <v>9</v>
      </c>
      <c r="L24" s="79">
        <v>0</v>
      </c>
      <c r="M24" s="79">
        <v>57</v>
      </c>
      <c r="N24" s="89">
        <v>3</v>
      </c>
      <c r="O24" s="90">
        <v>0</v>
      </c>
      <c r="P24" s="91">
        <f>N24+O24</f>
        <v>3</v>
      </c>
      <c r="Q24" s="80">
        <f>IFERROR(P24/M24,"-")</f>
        <v>0.052631578947368</v>
      </c>
      <c r="R24" s="79">
        <v>0</v>
      </c>
      <c r="S24" s="79">
        <v>1</v>
      </c>
      <c r="T24" s="80">
        <f>IFERROR(R24/(P24),"-")</f>
        <v>0</v>
      </c>
      <c r="U24" s="186">
        <f>IFERROR(J24/SUM(N24:O28),"-")</f>
        <v>9230.7692307692</v>
      </c>
      <c r="V24" s="82">
        <v>1</v>
      </c>
      <c r="W24" s="80">
        <f>IF(P24=0,"-",V24/P24)</f>
        <v>0.33333333333333</v>
      </c>
      <c r="X24" s="185">
        <v>21000</v>
      </c>
      <c r="Y24" s="186">
        <f>IFERROR(X24/P24,"-")</f>
        <v>7000</v>
      </c>
      <c r="Z24" s="186">
        <f>IFERROR(X24/V24,"-")</f>
        <v>21000</v>
      </c>
      <c r="AA24" s="180">
        <f>SUM(X24:X28)-SUM(J24:J28)</f>
        <v>-54000</v>
      </c>
      <c r="AB24" s="83">
        <f>SUM(X24:X28)/SUM(J24:J28)</f>
        <v>0.55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0.33333333333333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2</v>
      </c>
      <c r="BO24" s="118">
        <f>IF(P24=0,"",IF(BN24=0,"",(BN24/P24)))</f>
        <v>0.66666666666667</v>
      </c>
      <c r="BP24" s="119">
        <v>1</v>
      </c>
      <c r="BQ24" s="120">
        <f>IFERROR(BP24/BN24,"-")</f>
        <v>0.5</v>
      </c>
      <c r="BR24" s="121">
        <v>21000</v>
      </c>
      <c r="BS24" s="122">
        <f>IFERROR(BR24/BN24,"-")</f>
        <v>10500</v>
      </c>
      <c r="BT24" s="123"/>
      <c r="BU24" s="123"/>
      <c r="BV24" s="123">
        <v>1</v>
      </c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21000</v>
      </c>
      <c r="CQ24" s="139">
        <v>21000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113</v>
      </c>
      <c r="C25" s="189"/>
      <c r="D25" s="189" t="s">
        <v>110</v>
      </c>
      <c r="E25" s="189" t="s">
        <v>104</v>
      </c>
      <c r="F25" s="189" t="s">
        <v>63</v>
      </c>
      <c r="G25" s="88" t="s">
        <v>72</v>
      </c>
      <c r="H25" s="88" t="s">
        <v>111</v>
      </c>
      <c r="I25" s="190" t="s">
        <v>97</v>
      </c>
      <c r="J25" s="180"/>
      <c r="K25" s="79">
        <v>4</v>
      </c>
      <c r="L25" s="79">
        <v>0</v>
      </c>
      <c r="M25" s="79">
        <v>38</v>
      </c>
      <c r="N25" s="89">
        <v>2</v>
      </c>
      <c r="O25" s="90">
        <v>0</v>
      </c>
      <c r="P25" s="91">
        <f>N25+O25</f>
        <v>2</v>
      </c>
      <c r="Q25" s="80">
        <f>IFERROR(P25/M25,"-")</f>
        <v>0.052631578947368</v>
      </c>
      <c r="R25" s="79">
        <v>0</v>
      </c>
      <c r="S25" s="79">
        <v>1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0.5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0.5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114</v>
      </c>
      <c r="C26" s="189"/>
      <c r="D26" s="189" t="s">
        <v>110</v>
      </c>
      <c r="E26" s="189" t="s">
        <v>100</v>
      </c>
      <c r="F26" s="189" t="s">
        <v>63</v>
      </c>
      <c r="G26" s="88" t="s">
        <v>72</v>
      </c>
      <c r="H26" s="88" t="s">
        <v>111</v>
      </c>
      <c r="I26" s="191" t="s">
        <v>80</v>
      </c>
      <c r="J26" s="180"/>
      <c r="K26" s="79">
        <v>6</v>
      </c>
      <c r="L26" s="79">
        <v>0</v>
      </c>
      <c r="M26" s="79">
        <v>24</v>
      </c>
      <c r="N26" s="89">
        <v>0</v>
      </c>
      <c r="O26" s="90">
        <v>0</v>
      </c>
      <c r="P26" s="91">
        <f>N26+O26</f>
        <v>0</v>
      </c>
      <c r="Q26" s="80">
        <f>IFERROR(P26/M26,"-")</f>
        <v>0</v>
      </c>
      <c r="R26" s="79">
        <v>0</v>
      </c>
      <c r="S26" s="79">
        <v>0</v>
      </c>
      <c r="T26" s="80" t="str">
        <f>IFERROR(R26/(P26),"-")</f>
        <v>-</v>
      </c>
      <c r="U26" s="186"/>
      <c r="V26" s="82">
        <v>0</v>
      </c>
      <c r="W26" s="80" t="str">
        <f>IF(P26=0,"-",V26/P26)</f>
        <v>-</v>
      </c>
      <c r="X26" s="185">
        <v>0</v>
      </c>
      <c r="Y26" s="186" t="str">
        <f>IFERROR(X26/P26,"-")</f>
        <v>-</v>
      </c>
      <c r="Z26" s="186" t="str">
        <f>IFERROR(X26/V26,"-")</f>
        <v>-</v>
      </c>
      <c r="AA26" s="180"/>
      <c r="AB26" s="83"/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115</v>
      </c>
      <c r="C27" s="189"/>
      <c r="D27" s="189" t="s">
        <v>110</v>
      </c>
      <c r="E27" s="189" t="s">
        <v>94</v>
      </c>
      <c r="F27" s="189" t="s">
        <v>63</v>
      </c>
      <c r="G27" s="88" t="s">
        <v>72</v>
      </c>
      <c r="H27" s="88" t="s">
        <v>111</v>
      </c>
      <c r="I27" s="190" t="s">
        <v>86</v>
      </c>
      <c r="J27" s="180"/>
      <c r="K27" s="79">
        <v>9</v>
      </c>
      <c r="L27" s="79">
        <v>0</v>
      </c>
      <c r="M27" s="79">
        <v>51</v>
      </c>
      <c r="N27" s="89">
        <v>2</v>
      </c>
      <c r="O27" s="90">
        <v>0</v>
      </c>
      <c r="P27" s="91">
        <f>N27+O27</f>
        <v>2</v>
      </c>
      <c r="Q27" s="80">
        <f>IFERROR(P27/M27,"-")</f>
        <v>0.03921568627451</v>
      </c>
      <c r="R27" s="79">
        <v>0</v>
      </c>
      <c r="S27" s="79">
        <v>0</v>
      </c>
      <c r="T27" s="80">
        <f>IFERROR(R27/(P27),"-")</f>
        <v>0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0.5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116</v>
      </c>
      <c r="C28" s="189"/>
      <c r="D28" s="189" t="s">
        <v>117</v>
      </c>
      <c r="E28" s="189" t="s">
        <v>117</v>
      </c>
      <c r="F28" s="189" t="s">
        <v>68</v>
      </c>
      <c r="G28" s="88" t="s">
        <v>118</v>
      </c>
      <c r="H28" s="88"/>
      <c r="I28" s="88"/>
      <c r="J28" s="180"/>
      <c r="K28" s="79">
        <v>115</v>
      </c>
      <c r="L28" s="79">
        <v>38</v>
      </c>
      <c r="M28" s="79">
        <v>14</v>
      </c>
      <c r="N28" s="89">
        <v>6</v>
      </c>
      <c r="O28" s="90">
        <v>0</v>
      </c>
      <c r="P28" s="91">
        <f>N28+O28</f>
        <v>6</v>
      </c>
      <c r="Q28" s="80">
        <f>IFERROR(P28/M28,"-")</f>
        <v>0.42857142857143</v>
      </c>
      <c r="R28" s="79">
        <v>0</v>
      </c>
      <c r="S28" s="79">
        <v>1</v>
      </c>
      <c r="T28" s="80">
        <f>IFERROR(R28/(P28),"-")</f>
        <v>0</v>
      </c>
      <c r="U28" s="186"/>
      <c r="V28" s="82">
        <v>3</v>
      </c>
      <c r="W28" s="80">
        <f>IF(P28=0,"-",V28/P28)</f>
        <v>0.5</v>
      </c>
      <c r="X28" s="185">
        <v>45000</v>
      </c>
      <c r="Y28" s="186">
        <f>IFERROR(X28/P28,"-")</f>
        <v>7500</v>
      </c>
      <c r="Z28" s="186">
        <f>IFERROR(X28/V28,"-")</f>
        <v>15000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0.16666666666667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2</v>
      </c>
      <c r="BO28" s="118">
        <f>IF(P28=0,"",IF(BN28=0,"",(BN28/P28)))</f>
        <v>0.33333333333333</v>
      </c>
      <c r="BP28" s="119">
        <v>2</v>
      </c>
      <c r="BQ28" s="120">
        <f>IFERROR(BP28/BN28,"-")</f>
        <v>1</v>
      </c>
      <c r="BR28" s="121">
        <v>40000</v>
      </c>
      <c r="BS28" s="122">
        <f>IFERROR(BR28/BN28,"-")</f>
        <v>20000</v>
      </c>
      <c r="BT28" s="123"/>
      <c r="BU28" s="123"/>
      <c r="BV28" s="123">
        <v>2</v>
      </c>
      <c r="BW28" s="124">
        <v>3</v>
      </c>
      <c r="BX28" s="125">
        <f>IF(P28=0,"",IF(BW28=0,"",(BW28/P28)))</f>
        <v>0.5</v>
      </c>
      <c r="BY28" s="126">
        <v>1</v>
      </c>
      <c r="BZ28" s="127">
        <f>IFERROR(BY28/BW28,"-")</f>
        <v>0.33333333333333</v>
      </c>
      <c r="CA28" s="128">
        <v>5000</v>
      </c>
      <c r="CB28" s="129">
        <f>IFERROR(CA28/BW28,"-")</f>
        <v>1666.6666666667</v>
      </c>
      <c r="CC28" s="130">
        <v>1</v>
      </c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3</v>
      </c>
      <c r="CP28" s="139">
        <v>45000</v>
      </c>
      <c r="CQ28" s="139">
        <v>22000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</v>
      </c>
      <c r="B29" s="189" t="s">
        <v>119</v>
      </c>
      <c r="C29" s="189"/>
      <c r="D29" s="189" t="s">
        <v>70</v>
      </c>
      <c r="E29" s="189" t="s">
        <v>71</v>
      </c>
      <c r="F29" s="189" t="s">
        <v>63</v>
      </c>
      <c r="G29" s="88" t="s">
        <v>120</v>
      </c>
      <c r="H29" s="88" t="s">
        <v>73</v>
      </c>
      <c r="I29" s="88"/>
      <c r="J29" s="180">
        <v>228000</v>
      </c>
      <c r="K29" s="79">
        <v>10</v>
      </c>
      <c r="L29" s="79">
        <v>0</v>
      </c>
      <c r="M29" s="79">
        <v>43</v>
      </c>
      <c r="N29" s="89">
        <v>5</v>
      </c>
      <c r="O29" s="90">
        <v>0</v>
      </c>
      <c r="P29" s="91">
        <f>N29+O29</f>
        <v>5</v>
      </c>
      <c r="Q29" s="80">
        <f>IFERROR(P29/M29,"-")</f>
        <v>0.11627906976744</v>
      </c>
      <c r="R29" s="79">
        <v>0</v>
      </c>
      <c r="S29" s="79">
        <v>0</v>
      </c>
      <c r="T29" s="80">
        <f>IFERROR(R29/(P29),"-")</f>
        <v>0</v>
      </c>
      <c r="U29" s="186">
        <f>IFERROR(J29/SUM(N29:O30),"-")</f>
        <v>15200</v>
      </c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>
        <f>SUM(X29:X30)-SUM(J29:J30)</f>
        <v>-228000</v>
      </c>
      <c r="AB29" s="83">
        <f>SUM(X29:X30)/SUM(J29:J30)</f>
        <v>0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3</v>
      </c>
      <c r="BO29" s="118">
        <f>IF(P29=0,"",IF(BN29=0,"",(BN29/P29)))</f>
        <v>0.6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2</v>
      </c>
      <c r="BX29" s="125">
        <f>IF(P29=0,"",IF(BW29=0,"",(BW29/P29)))</f>
        <v>0.4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121</v>
      </c>
      <c r="C30" s="189"/>
      <c r="D30" s="189" t="s">
        <v>70</v>
      </c>
      <c r="E30" s="189" t="s">
        <v>71</v>
      </c>
      <c r="F30" s="189" t="s">
        <v>68</v>
      </c>
      <c r="G30" s="88"/>
      <c r="H30" s="88"/>
      <c r="I30" s="88"/>
      <c r="J30" s="180"/>
      <c r="K30" s="79">
        <v>36</v>
      </c>
      <c r="L30" s="79">
        <v>26</v>
      </c>
      <c r="M30" s="79">
        <v>13</v>
      </c>
      <c r="N30" s="89">
        <v>10</v>
      </c>
      <c r="O30" s="90">
        <v>0</v>
      </c>
      <c r="P30" s="91">
        <f>N30+O30</f>
        <v>10</v>
      </c>
      <c r="Q30" s="80">
        <f>IFERROR(P30/M30,"-")</f>
        <v>0.76923076923077</v>
      </c>
      <c r="R30" s="79">
        <v>1</v>
      </c>
      <c r="S30" s="79">
        <v>4</v>
      </c>
      <c r="T30" s="80">
        <f>IFERROR(R30/(P30),"-")</f>
        <v>0.1</v>
      </c>
      <c r="U30" s="186"/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0.1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4</v>
      </c>
      <c r="BO30" s="118">
        <f>IF(P30=0,"",IF(BN30=0,"",(BN30/P30)))</f>
        <v>0.4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3</v>
      </c>
      <c r="BX30" s="125">
        <f>IF(P30=0,"",IF(BW30=0,"",(BW30/P30)))</f>
        <v>0.3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>
        <v>2</v>
      </c>
      <c r="CG30" s="132">
        <f>IF(P30=0,"",IF(CF30=0,"",(CF30/P30)))</f>
        <v>0.2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0.38333333333333</v>
      </c>
      <c r="B31" s="189" t="s">
        <v>122</v>
      </c>
      <c r="C31" s="189"/>
      <c r="D31" s="189" t="s">
        <v>68</v>
      </c>
      <c r="E31" s="189" t="s">
        <v>123</v>
      </c>
      <c r="F31" s="189" t="s">
        <v>63</v>
      </c>
      <c r="G31" s="88" t="s">
        <v>124</v>
      </c>
      <c r="H31" s="88" t="s">
        <v>125</v>
      </c>
      <c r="I31" s="88" t="s">
        <v>126</v>
      </c>
      <c r="J31" s="180">
        <v>60000</v>
      </c>
      <c r="K31" s="79">
        <v>6</v>
      </c>
      <c r="L31" s="79">
        <v>0</v>
      </c>
      <c r="M31" s="79">
        <v>26</v>
      </c>
      <c r="N31" s="89">
        <v>2</v>
      </c>
      <c r="O31" s="90">
        <v>0</v>
      </c>
      <c r="P31" s="91">
        <f>N31+O31</f>
        <v>2</v>
      </c>
      <c r="Q31" s="80">
        <f>IFERROR(P31/M31,"-")</f>
        <v>0.076923076923077</v>
      </c>
      <c r="R31" s="79">
        <v>0</v>
      </c>
      <c r="S31" s="79">
        <v>0</v>
      </c>
      <c r="T31" s="80">
        <f>IFERROR(R31/(P31),"-")</f>
        <v>0</v>
      </c>
      <c r="U31" s="186">
        <f>IFERROR(J31/SUM(N31:O32),"-")</f>
        <v>15000</v>
      </c>
      <c r="V31" s="82">
        <v>1</v>
      </c>
      <c r="W31" s="80">
        <f>IF(P31=0,"-",V31/P31)</f>
        <v>0.5</v>
      </c>
      <c r="X31" s="185">
        <v>23000</v>
      </c>
      <c r="Y31" s="186">
        <f>IFERROR(X31/P31,"-")</f>
        <v>11500</v>
      </c>
      <c r="Z31" s="186">
        <f>IFERROR(X31/V31,"-")</f>
        <v>23000</v>
      </c>
      <c r="AA31" s="180">
        <f>SUM(X31:X32)-SUM(J31:J32)</f>
        <v>-37000</v>
      </c>
      <c r="AB31" s="83">
        <f>SUM(X31:X32)/SUM(J31:J32)</f>
        <v>0.38333333333333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0.5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0.5</v>
      </c>
      <c r="BG31" s="110">
        <v>1</v>
      </c>
      <c r="BH31" s="112">
        <f>IFERROR(BG31/BE31,"-")</f>
        <v>1</v>
      </c>
      <c r="BI31" s="113">
        <v>23000</v>
      </c>
      <c r="BJ31" s="114">
        <f>IFERROR(BI31/BE31,"-")</f>
        <v>23000</v>
      </c>
      <c r="BK31" s="115"/>
      <c r="BL31" s="115"/>
      <c r="BM31" s="115">
        <v>1</v>
      </c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23000</v>
      </c>
      <c r="CQ31" s="139">
        <v>23000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127</v>
      </c>
      <c r="C32" s="189"/>
      <c r="D32" s="189" t="s">
        <v>68</v>
      </c>
      <c r="E32" s="189" t="s">
        <v>123</v>
      </c>
      <c r="F32" s="189" t="s">
        <v>68</v>
      </c>
      <c r="G32" s="88"/>
      <c r="H32" s="88"/>
      <c r="I32" s="88"/>
      <c r="J32" s="180"/>
      <c r="K32" s="79">
        <v>7</v>
      </c>
      <c r="L32" s="79">
        <v>7</v>
      </c>
      <c r="M32" s="79">
        <v>2</v>
      </c>
      <c r="N32" s="89">
        <v>2</v>
      </c>
      <c r="O32" s="90">
        <v>0</v>
      </c>
      <c r="P32" s="91">
        <f>N32+O32</f>
        <v>2</v>
      </c>
      <c r="Q32" s="80">
        <f>IFERROR(P32/M32,"-")</f>
        <v>1</v>
      </c>
      <c r="R32" s="79">
        <v>0</v>
      </c>
      <c r="S32" s="79">
        <v>0</v>
      </c>
      <c r="T32" s="80">
        <f>IFERROR(R32/(P32),"-")</f>
        <v>0</v>
      </c>
      <c r="U32" s="186"/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0.5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0.5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1</v>
      </c>
      <c r="B33" s="189" t="s">
        <v>128</v>
      </c>
      <c r="C33" s="189"/>
      <c r="D33" s="189" t="s">
        <v>68</v>
      </c>
      <c r="E33" s="189" t="s">
        <v>129</v>
      </c>
      <c r="F33" s="189" t="s">
        <v>63</v>
      </c>
      <c r="G33" s="88" t="s">
        <v>124</v>
      </c>
      <c r="H33" s="88" t="s">
        <v>125</v>
      </c>
      <c r="I33" s="190" t="s">
        <v>97</v>
      </c>
      <c r="J33" s="180">
        <v>60000</v>
      </c>
      <c r="K33" s="79">
        <v>7</v>
      </c>
      <c r="L33" s="79">
        <v>0</v>
      </c>
      <c r="M33" s="79">
        <v>41</v>
      </c>
      <c r="N33" s="89">
        <v>4</v>
      </c>
      <c r="O33" s="90">
        <v>0</v>
      </c>
      <c r="P33" s="91">
        <f>N33+O33</f>
        <v>4</v>
      </c>
      <c r="Q33" s="80">
        <f>IFERROR(P33/M33,"-")</f>
        <v>0.097560975609756</v>
      </c>
      <c r="R33" s="79">
        <v>0</v>
      </c>
      <c r="S33" s="79">
        <v>1</v>
      </c>
      <c r="T33" s="80">
        <f>IFERROR(R33/(P33),"-")</f>
        <v>0</v>
      </c>
      <c r="U33" s="186">
        <f>IFERROR(J33/SUM(N33:O34),"-")</f>
        <v>7500</v>
      </c>
      <c r="V33" s="82">
        <v>1</v>
      </c>
      <c r="W33" s="80">
        <f>IF(P33=0,"-",V33/P33)</f>
        <v>0.25</v>
      </c>
      <c r="X33" s="185">
        <v>60000</v>
      </c>
      <c r="Y33" s="186">
        <f>IFERROR(X33/P33,"-")</f>
        <v>15000</v>
      </c>
      <c r="Z33" s="186">
        <f>IFERROR(X33/V33,"-")</f>
        <v>60000</v>
      </c>
      <c r="AA33" s="180">
        <f>SUM(X33:X34)-SUM(J33:J34)</f>
        <v>0</v>
      </c>
      <c r="AB33" s="83">
        <f>SUM(X33:X34)/SUM(J33:J34)</f>
        <v>1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1</v>
      </c>
      <c r="AW33" s="105">
        <f>IF(P33=0,"",IF(AV33=0,"",(AV33/P33)))</f>
        <v>0.25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1</v>
      </c>
      <c r="BF33" s="111">
        <f>IF(P33=0,"",IF(BE33=0,"",(BE33/P33)))</f>
        <v>0.25</v>
      </c>
      <c r="BG33" s="110">
        <v>1</v>
      </c>
      <c r="BH33" s="112">
        <f>IFERROR(BG33/BE33,"-")</f>
        <v>1</v>
      </c>
      <c r="BI33" s="113">
        <v>60000</v>
      </c>
      <c r="BJ33" s="114">
        <f>IFERROR(BI33/BE33,"-")</f>
        <v>60000</v>
      </c>
      <c r="BK33" s="115"/>
      <c r="BL33" s="115"/>
      <c r="BM33" s="115">
        <v>1</v>
      </c>
      <c r="BN33" s="117">
        <v>1</v>
      </c>
      <c r="BO33" s="118">
        <f>IF(P33=0,"",IF(BN33=0,"",(BN33/P33)))</f>
        <v>0.25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0.25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60000</v>
      </c>
      <c r="CQ33" s="139">
        <v>60000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130</v>
      </c>
      <c r="C34" s="189"/>
      <c r="D34" s="189" t="s">
        <v>68</v>
      </c>
      <c r="E34" s="189" t="s">
        <v>129</v>
      </c>
      <c r="F34" s="189" t="s">
        <v>68</v>
      </c>
      <c r="G34" s="88"/>
      <c r="H34" s="88"/>
      <c r="I34" s="88"/>
      <c r="J34" s="180"/>
      <c r="K34" s="79">
        <v>30</v>
      </c>
      <c r="L34" s="79">
        <v>24</v>
      </c>
      <c r="M34" s="79">
        <v>3</v>
      </c>
      <c r="N34" s="89">
        <v>4</v>
      </c>
      <c r="O34" s="90">
        <v>0</v>
      </c>
      <c r="P34" s="91">
        <f>N34+O34</f>
        <v>4</v>
      </c>
      <c r="Q34" s="80">
        <f>IFERROR(P34/M34,"-")</f>
        <v>1.3333333333333</v>
      </c>
      <c r="R34" s="79">
        <v>0</v>
      </c>
      <c r="S34" s="79">
        <v>1</v>
      </c>
      <c r="T34" s="80">
        <f>IFERROR(R34/(P34),"-")</f>
        <v>0</v>
      </c>
      <c r="U34" s="186"/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>
        <v>1</v>
      </c>
      <c r="AW34" s="105">
        <f>IF(P34=0,"",IF(AV34=0,"",(AV34/P34)))</f>
        <v>0.25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0.25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2</v>
      </c>
      <c r="BX34" s="125">
        <f>IF(P34=0,"",IF(BW34=0,"",(BW34/P34)))</f>
        <v>0.5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</v>
      </c>
      <c r="B35" s="189" t="s">
        <v>131</v>
      </c>
      <c r="C35" s="189"/>
      <c r="D35" s="189" t="s">
        <v>132</v>
      </c>
      <c r="E35" s="189" t="s">
        <v>133</v>
      </c>
      <c r="F35" s="189" t="s">
        <v>63</v>
      </c>
      <c r="G35" s="88" t="s">
        <v>124</v>
      </c>
      <c r="H35" s="88" t="s">
        <v>125</v>
      </c>
      <c r="I35" s="88" t="s">
        <v>134</v>
      </c>
      <c r="J35" s="180">
        <v>60000</v>
      </c>
      <c r="K35" s="79">
        <v>1</v>
      </c>
      <c r="L35" s="79">
        <v>0</v>
      </c>
      <c r="M35" s="79">
        <v>14</v>
      </c>
      <c r="N35" s="89">
        <v>0</v>
      </c>
      <c r="O35" s="90">
        <v>0</v>
      </c>
      <c r="P35" s="91">
        <f>N35+O35</f>
        <v>0</v>
      </c>
      <c r="Q35" s="80">
        <f>IFERROR(P35/M35,"-")</f>
        <v>0</v>
      </c>
      <c r="R35" s="79">
        <v>0</v>
      </c>
      <c r="S35" s="79">
        <v>0</v>
      </c>
      <c r="T35" s="80" t="str">
        <f>IFERROR(R35/(P35),"-")</f>
        <v>-</v>
      </c>
      <c r="U35" s="186">
        <f>IFERROR(J35/SUM(N35:O36),"-")</f>
        <v>15000</v>
      </c>
      <c r="V35" s="82">
        <v>0</v>
      </c>
      <c r="W35" s="80" t="str">
        <f>IF(P35=0,"-",V35/P35)</f>
        <v>-</v>
      </c>
      <c r="X35" s="185">
        <v>0</v>
      </c>
      <c r="Y35" s="186" t="str">
        <f>IFERROR(X35/P35,"-")</f>
        <v>-</v>
      </c>
      <c r="Z35" s="186" t="str">
        <f>IFERROR(X35/V35,"-")</f>
        <v>-</v>
      </c>
      <c r="AA35" s="180">
        <f>SUM(X35:X36)-SUM(J35:J36)</f>
        <v>-60000</v>
      </c>
      <c r="AB35" s="83">
        <f>SUM(X35:X36)/SUM(J35:J36)</f>
        <v>0</v>
      </c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135</v>
      </c>
      <c r="C36" s="189"/>
      <c r="D36" s="189" t="s">
        <v>132</v>
      </c>
      <c r="E36" s="189" t="s">
        <v>133</v>
      </c>
      <c r="F36" s="189" t="s">
        <v>68</v>
      </c>
      <c r="G36" s="88"/>
      <c r="H36" s="88"/>
      <c r="I36" s="88"/>
      <c r="J36" s="180"/>
      <c r="K36" s="79">
        <v>21</v>
      </c>
      <c r="L36" s="79">
        <v>14</v>
      </c>
      <c r="M36" s="79">
        <v>27</v>
      </c>
      <c r="N36" s="89">
        <v>4</v>
      </c>
      <c r="O36" s="90">
        <v>0</v>
      </c>
      <c r="P36" s="91">
        <f>N36+O36</f>
        <v>4</v>
      </c>
      <c r="Q36" s="80">
        <f>IFERROR(P36/M36,"-")</f>
        <v>0.14814814814815</v>
      </c>
      <c r="R36" s="79">
        <v>0</v>
      </c>
      <c r="S36" s="79">
        <v>1</v>
      </c>
      <c r="T36" s="80">
        <f>IFERROR(R36/(P36),"-")</f>
        <v>0</v>
      </c>
      <c r="U36" s="186"/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2</v>
      </c>
      <c r="BO36" s="118">
        <f>IF(P36=0,"",IF(BN36=0,"",(BN36/P36)))</f>
        <v>0.5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2</v>
      </c>
      <c r="BX36" s="125">
        <f>IF(P36=0,"",IF(BW36=0,"",(BW36/P36)))</f>
        <v>0.5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30"/>
      <c r="B37" s="85"/>
      <c r="C37" s="86"/>
      <c r="D37" s="86"/>
      <c r="E37" s="86"/>
      <c r="F37" s="87"/>
      <c r="G37" s="88"/>
      <c r="H37" s="88"/>
      <c r="I37" s="88"/>
      <c r="J37" s="181"/>
      <c r="K37" s="34"/>
      <c r="L37" s="34"/>
      <c r="M37" s="31"/>
      <c r="N37" s="23"/>
      <c r="O37" s="23"/>
      <c r="P37" s="23"/>
      <c r="Q37" s="32"/>
      <c r="R37" s="32"/>
      <c r="S37" s="23"/>
      <c r="T37" s="32"/>
      <c r="U37" s="187"/>
      <c r="V37" s="25"/>
      <c r="W37" s="25"/>
      <c r="X37" s="187"/>
      <c r="Y37" s="187"/>
      <c r="Z37" s="187"/>
      <c r="AA37" s="187"/>
      <c r="AB37" s="33"/>
      <c r="AC37" s="57"/>
      <c r="AD37" s="61"/>
      <c r="AE37" s="62"/>
      <c r="AF37" s="61"/>
      <c r="AG37" s="65"/>
      <c r="AH37" s="66"/>
      <c r="AI37" s="67"/>
      <c r="AJ37" s="68"/>
      <c r="AK37" s="68"/>
      <c r="AL37" s="68"/>
      <c r="AM37" s="61"/>
      <c r="AN37" s="62"/>
      <c r="AO37" s="61"/>
      <c r="AP37" s="65"/>
      <c r="AQ37" s="66"/>
      <c r="AR37" s="67"/>
      <c r="AS37" s="68"/>
      <c r="AT37" s="68"/>
      <c r="AU37" s="68"/>
      <c r="AV37" s="61"/>
      <c r="AW37" s="62"/>
      <c r="AX37" s="61"/>
      <c r="AY37" s="65"/>
      <c r="AZ37" s="66"/>
      <c r="BA37" s="67"/>
      <c r="BB37" s="68"/>
      <c r="BC37" s="68"/>
      <c r="BD37" s="68"/>
      <c r="BE37" s="61"/>
      <c r="BF37" s="62"/>
      <c r="BG37" s="61"/>
      <c r="BH37" s="65"/>
      <c r="BI37" s="66"/>
      <c r="BJ37" s="67"/>
      <c r="BK37" s="68"/>
      <c r="BL37" s="68"/>
      <c r="BM37" s="68"/>
      <c r="BN37" s="63"/>
      <c r="BO37" s="64"/>
      <c r="BP37" s="61"/>
      <c r="BQ37" s="65"/>
      <c r="BR37" s="66"/>
      <c r="BS37" s="67"/>
      <c r="BT37" s="68"/>
      <c r="BU37" s="68"/>
      <c r="BV37" s="68"/>
      <c r="BW37" s="63"/>
      <c r="BX37" s="64"/>
      <c r="BY37" s="61"/>
      <c r="BZ37" s="65"/>
      <c r="CA37" s="66"/>
      <c r="CB37" s="67"/>
      <c r="CC37" s="68"/>
      <c r="CD37" s="68"/>
      <c r="CE37" s="68"/>
      <c r="CF37" s="63"/>
      <c r="CG37" s="64"/>
      <c r="CH37" s="61"/>
      <c r="CI37" s="65"/>
      <c r="CJ37" s="66"/>
      <c r="CK37" s="67"/>
      <c r="CL37" s="68"/>
      <c r="CM37" s="68"/>
      <c r="CN37" s="68"/>
      <c r="CO37" s="69"/>
      <c r="CP37" s="66"/>
      <c r="CQ37" s="66"/>
      <c r="CR37" s="66"/>
      <c r="CS37" s="70"/>
    </row>
    <row r="38" spans="1:98">
      <c r="A38" s="30"/>
      <c r="B38" s="37"/>
      <c r="C38" s="21"/>
      <c r="D38" s="21"/>
      <c r="E38" s="21"/>
      <c r="F38" s="22"/>
      <c r="G38" s="36"/>
      <c r="H38" s="36"/>
      <c r="I38" s="73"/>
      <c r="J38" s="182"/>
      <c r="K38" s="34"/>
      <c r="L38" s="34"/>
      <c r="M38" s="31"/>
      <c r="N38" s="23"/>
      <c r="O38" s="23"/>
      <c r="P38" s="23"/>
      <c r="Q38" s="32"/>
      <c r="R38" s="32"/>
      <c r="S38" s="23"/>
      <c r="T38" s="32"/>
      <c r="U38" s="187"/>
      <c r="V38" s="25"/>
      <c r="W38" s="25"/>
      <c r="X38" s="187"/>
      <c r="Y38" s="187"/>
      <c r="Z38" s="187"/>
      <c r="AA38" s="187"/>
      <c r="AB38" s="33"/>
      <c r="AC38" s="59"/>
      <c r="AD38" s="61"/>
      <c r="AE38" s="62"/>
      <c r="AF38" s="61"/>
      <c r="AG38" s="65"/>
      <c r="AH38" s="66"/>
      <c r="AI38" s="67"/>
      <c r="AJ38" s="68"/>
      <c r="AK38" s="68"/>
      <c r="AL38" s="68"/>
      <c r="AM38" s="61"/>
      <c r="AN38" s="62"/>
      <c r="AO38" s="61"/>
      <c r="AP38" s="65"/>
      <c r="AQ38" s="66"/>
      <c r="AR38" s="67"/>
      <c r="AS38" s="68"/>
      <c r="AT38" s="68"/>
      <c r="AU38" s="68"/>
      <c r="AV38" s="61"/>
      <c r="AW38" s="62"/>
      <c r="AX38" s="61"/>
      <c r="AY38" s="65"/>
      <c r="AZ38" s="66"/>
      <c r="BA38" s="67"/>
      <c r="BB38" s="68"/>
      <c r="BC38" s="68"/>
      <c r="BD38" s="68"/>
      <c r="BE38" s="61"/>
      <c r="BF38" s="62"/>
      <c r="BG38" s="61"/>
      <c r="BH38" s="65"/>
      <c r="BI38" s="66"/>
      <c r="BJ38" s="67"/>
      <c r="BK38" s="68"/>
      <c r="BL38" s="68"/>
      <c r="BM38" s="68"/>
      <c r="BN38" s="63"/>
      <c r="BO38" s="64"/>
      <c r="BP38" s="61"/>
      <c r="BQ38" s="65"/>
      <c r="BR38" s="66"/>
      <c r="BS38" s="67"/>
      <c r="BT38" s="68"/>
      <c r="BU38" s="68"/>
      <c r="BV38" s="68"/>
      <c r="BW38" s="63"/>
      <c r="BX38" s="64"/>
      <c r="BY38" s="61"/>
      <c r="BZ38" s="65"/>
      <c r="CA38" s="66"/>
      <c r="CB38" s="67"/>
      <c r="CC38" s="68"/>
      <c r="CD38" s="68"/>
      <c r="CE38" s="68"/>
      <c r="CF38" s="63"/>
      <c r="CG38" s="64"/>
      <c r="CH38" s="61"/>
      <c r="CI38" s="65"/>
      <c r="CJ38" s="66"/>
      <c r="CK38" s="67"/>
      <c r="CL38" s="68"/>
      <c r="CM38" s="68"/>
      <c r="CN38" s="68"/>
      <c r="CO38" s="69"/>
      <c r="CP38" s="66"/>
      <c r="CQ38" s="66"/>
      <c r="CR38" s="66"/>
      <c r="CS38" s="70"/>
    </row>
    <row r="39" spans="1:98">
      <c r="A39" s="19">
        <f>AB39</f>
        <v>0.26960784313725</v>
      </c>
      <c r="B39" s="39"/>
      <c r="C39" s="39"/>
      <c r="D39" s="39"/>
      <c r="E39" s="39"/>
      <c r="F39" s="39"/>
      <c r="G39" s="40" t="s">
        <v>136</v>
      </c>
      <c r="H39" s="40"/>
      <c r="I39" s="40"/>
      <c r="J39" s="183">
        <f>SUM(J6:J38)</f>
        <v>1224000</v>
      </c>
      <c r="K39" s="41">
        <f>SUM(K6:K38)</f>
        <v>500</v>
      </c>
      <c r="L39" s="41">
        <f>SUM(L6:L38)</f>
        <v>242</v>
      </c>
      <c r="M39" s="41">
        <f>SUM(M6:M38)</f>
        <v>741</v>
      </c>
      <c r="N39" s="41">
        <f>SUM(N6:N38)</f>
        <v>97</v>
      </c>
      <c r="O39" s="41">
        <f>SUM(O6:O38)</f>
        <v>0</v>
      </c>
      <c r="P39" s="41">
        <f>SUM(P6:P38)</f>
        <v>97</v>
      </c>
      <c r="Q39" s="42">
        <f>IFERROR(P39/M39,"-")</f>
        <v>0.13090418353576</v>
      </c>
      <c r="R39" s="76">
        <f>SUM(R6:R38)</f>
        <v>3</v>
      </c>
      <c r="S39" s="76">
        <f>SUM(S6:S38)</f>
        <v>25</v>
      </c>
      <c r="T39" s="42">
        <f>IFERROR(R39/P39,"-")</f>
        <v>0.030927835051546</v>
      </c>
      <c r="U39" s="188">
        <f>IFERROR(J39/P39,"-")</f>
        <v>12618.556701031</v>
      </c>
      <c r="V39" s="44">
        <f>SUM(V6:V38)</f>
        <v>16</v>
      </c>
      <c r="W39" s="42">
        <f>IFERROR(V39/P39,"-")</f>
        <v>0.16494845360825</v>
      </c>
      <c r="X39" s="183">
        <f>SUM(X6:X38)</f>
        <v>330000</v>
      </c>
      <c r="Y39" s="183">
        <f>IFERROR(X39/P39,"-")</f>
        <v>3402.0618556701</v>
      </c>
      <c r="Z39" s="183">
        <f>IFERROR(X39/V39,"-")</f>
        <v>20625</v>
      </c>
      <c r="AA39" s="183">
        <f>X39-J39</f>
        <v>-894000</v>
      </c>
      <c r="AB39" s="45">
        <f>X39/J39</f>
        <v>0.26960784313725</v>
      </c>
      <c r="AC39" s="58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8"/>
    <mergeCell ref="J24:J28"/>
    <mergeCell ref="U24:U28"/>
    <mergeCell ref="AA24:AA28"/>
    <mergeCell ref="AB24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