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<sst xmlns="http://schemas.openxmlformats.org/spreadsheetml/2006/main" uniqueCount="127">
  <si>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</si>
  <si>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</si>
  <si>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</si>
  <si>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</si>
  <si>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</si>
  <si>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</si>
  <si>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</si>
  <si>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</si>
  <si>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</si>
  <si>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</si>
  <si>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</si>
  <si>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</si>
  <si>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</si>
  <si>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</si>
  <si>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</si>
  <si>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</si>
  <si>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</si>
  <si>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</si>
  <si>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</si>
  <si>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</si>
  <si>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</si>
  <si>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</si>
  <si>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</si>
  <si>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</si>
  <si>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12月</t>
  </si>
  <si>
    <t>パートナー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</si>
  <si>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</si>
  <si>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</si>
  <si>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</si>
  <si>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</si>
  <si>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</si>
  <si>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</si>
  <si>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</si>
  <si>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</si>
  <si>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</si>
  <si>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</si>
  <si>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</si>
  <si>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</si>
  <si>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</si>
  <si>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</si>
  <si>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</si>
  <si>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</si>
  <si>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</si>
  <si>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</si>
  <si>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</si>
  <si>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</si>
  <si>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</si>
  <si>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</si>
  <si>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</si>
  <si>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</si>
  <si>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</si>
  <si>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</si>
  <si>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</si>
  <si>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</si>
  <si>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</si>
  <si>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</si>
  <si>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</si>
  <si>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</si>
  <si>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</si>
  <si>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</si>
  <si>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pp1580</t>
  </si>
  <si>
    <t>黒：右女3</t>
  </si>
  <si>
    <t>40代女性が恋愛リベンジ！</t>
  </si>
  <si>
    <t>lp01</t>
  </si>
  <si>
    <t>スポニチ関東</t>
  </si>
  <si>
    <t>全5段</t>
  </si>
  <si>
    <t>12月19日(木)</t>
  </si>
  <si>
    <t>pp1581</t>
  </si>
  <si>
    <t>空電</t>
  </si>
  <si>
    <t>pp1582</t>
  </si>
  <si>
    <t>求人風</t>
  </si>
  <si>
    <t>50歳からの恋休み</t>
  </si>
  <si>
    <t>スポニチ関西</t>
  </si>
  <si>
    <t>12月29日(日)</t>
  </si>
  <si>
    <t>pp1583</t>
  </si>
  <si>
    <t>pp1584</t>
  </si>
  <si>
    <t>アウトドアよりも家でビール。1人よりも2人でラブラブ。</t>
  </si>
  <si>
    <t>ニッカン関西</t>
  </si>
  <si>
    <t>pp1585</t>
  </si>
  <si>
    <t>pp1586</t>
  </si>
  <si>
    <t>雑誌版</t>
  </si>
  <si>
    <t>誘われたら誘い返す！倍返しだ！</t>
  </si>
  <si>
    <t>デイリースポーツ関西</t>
  </si>
  <si>
    <t>4C終面全5段</t>
  </si>
  <si>
    <t>pp1587</t>
  </si>
  <si>
    <t>pp1588</t>
  </si>
  <si>
    <t>九スポ</t>
  </si>
  <si>
    <t>pp1589</t>
  </si>
  <si>
    <t>pp1590</t>
  </si>
  <si>
    <t>インターネットが苦手な中年男性に優しい</t>
  </si>
  <si>
    <t>サンスポ関東</t>
  </si>
  <si>
    <t>半5段</t>
  </si>
  <si>
    <t>12月21日(土)</t>
  </si>
  <si>
    <t>pp1591</t>
  </si>
  <si>
    <t>pp1592</t>
  </si>
  <si>
    <t>サンスポ関西</t>
  </si>
  <si>
    <t>12月08日(日)</t>
  </si>
  <si>
    <t>pp1593</t>
  </si>
  <si>
    <t>pp1594</t>
  </si>
  <si>
    <t>新版</t>
  </si>
  <si>
    <t>99「5分で髭剃り。5分で登録。あとは女性に誘われてメシにいく。」</t>
  </si>
  <si>
    <t>4C雑報</t>
  </si>
  <si>
    <t>12月07日(土)</t>
  </si>
  <si>
    <t>pp1595</t>
  </si>
  <si>
    <t>pp1596</t>
  </si>
  <si>
    <t>100「本日開始！・女性から連絡をくれる・操作苦手でも出来る　4大特典①登録無料②年会費0円（翌年以降もずっと③1500円分ポイントサービス！④コンシェルジュがサポート！）</t>
  </si>
  <si>
    <t>12月15日(日)</t>
  </si>
  <si>
    <t>pp1597</t>
  </si>
  <si>
    <t>pp1598</t>
  </si>
  <si>
    <t>101「この歳で、最高の初体験。」</t>
  </si>
  <si>
    <t>pp1599</t>
  </si>
  <si>
    <t>pp1600</t>
  </si>
  <si>
    <t>102「え？数分後会えた！？やらない理由はねぇよな？」</t>
  </si>
  <si>
    <t>pp1601</t>
  </si>
  <si>
    <t>pp1602</t>
  </si>
  <si>
    <t>記事</t>
  </si>
  <si>
    <t>4C記事枠</t>
  </si>
  <si>
    <t>pp1603</t>
  </si>
  <si>
    <t>12月14日(土)</t>
  </si>
  <si>
    <t>pp1604</t>
  </si>
  <si>
    <t>12月22日(日)</t>
  </si>
  <si>
    <t>pp1605</t>
  </si>
  <si>
    <t>12月28日(土)</t>
  </si>
  <si>
    <t>pp1606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</si>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</sst>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27</v>
      </c>
      <c r="D6" s="180">
        <v>1140000</v>
      </c>
      <c r="E6" s="79">
        <v>462</v>
      </c>
      <c r="F6" s="79">
        <v>204</v>
      </c>
      <c r="G6" s="79">
        <v>541</v>
      </c>
      <c r="H6" s="89">
        <v>80</v>
      </c>
      <c r="I6" s="90">
        <v>0</v>
      </c>
      <c r="J6" s="143">
        <f>H6+I6</f>
        <v>80</v>
      </c>
      <c r="K6" s="80">
        <f>IFERROR(J6/G6,"-")</f>
        <v>0.14787430683919</v>
      </c>
      <c r="L6" s="79">
        <v>9</v>
      </c>
      <c r="M6" s="79">
        <v>17</v>
      </c>
      <c r="N6" s="80">
        <f>IFERROR(L6/J6,"-")</f>
        <v>0.1125</v>
      </c>
      <c r="O6" s="81">
        <f>IFERROR(D6/J6,"-")</f>
        <v>14250</v>
      </c>
      <c r="P6" s="82">
        <v>10</v>
      </c>
      <c r="Q6" s="80">
        <f>IFERROR(P6/J6,"-")</f>
        <v>0.125</v>
      </c>
      <c r="R6" s="185">
        <v>514000</v>
      </c>
      <c r="S6" s="186">
        <f>IFERROR(R6/J6,"-")</f>
        <v>6425</v>
      </c>
      <c r="T6" s="186">
        <f>IFERROR(R6/P6,"-")</f>
        <v>51400</v>
      </c>
      <c r="U6" s="180">
        <f>IFERROR(R6-D6,"-")</f>
        <v>-626000</v>
      </c>
      <c r="V6" s="83">
        <f>R6/D6</f>
        <v>0.45087719298246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1140000</v>
      </c>
      <c r="E9" s="41">
        <f>SUM(E6:E7)</f>
        <v>462</v>
      </c>
      <c r="F9" s="41">
        <f>SUM(F6:F7)</f>
        <v>204</v>
      </c>
      <c r="G9" s="41">
        <f>SUM(G6:G7)</f>
        <v>541</v>
      </c>
      <c r="H9" s="41">
        <f>SUM(H6:H7)</f>
        <v>80</v>
      </c>
      <c r="I9" s="41">
        <f>SUM(I6:I7)</f>
        <v>0</v>
      </c>
      <c r="J9" s="41">
        <f>SUM(J6:J7)</f>
        <v>80</v>
      </c>
      <c r="K9" s="42">
        <f>IFERROR(J9/G9,"-")</f>
        <v>0.14787430683919</v>
      </c>
      <c r="L9" s="76">
        <f>SUM(L6:L7)</f>
        <v>9</v>
      </c>
      <c r="M9" s="76">
        <f>SUM(M6:M7)</f>
        <v>17</v>
      </c>
      <c r="N9" s="42">
        <f>IFERROR(L9/J9,"-")</f>
        <v>0.1125</v>
      </c>
      <c r="O9" s="43">
        <f>IFERROR(D9/J9,"-")</f>
        <v>14250</v>
      </c>
      <c r="P9" s="44">
        <f>SUM(P6:P7)</f>
        <v>10</v>
      </c>
      <c r="Q9" s="42">
        <f>IFERROR(P9/J9,"-")</f>
        <v>0.125</v>
      </c>
      <c r="R9" s="183">
        <f>SUM(R6:R7)</f>
        <v>514000</v>
      </c>
      <c r="S9" s="183">
        <f>IFERROR(R9/J9,"-")</f>
        <v>6425</v>
      </c>
      <c r="T9" s="183">
        <f>IFERROR(P9/P9,"-")</f>
        <v>1</v>
      </c>
      <c r="U9" s="183">
        <f>SUM(U6:U7)</f>
        <v>-626000</v>
      </c>
      <c r="V9" s="45">
        <f>IFERROR(R9/D9,"-")</f>
        <v>0.45087719298246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0.90277777777778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88" t="s">
        <v>66</v>
      </c>
      <c r="J6" s="180">
        <v>144000</v>
      </c>
      <c r="K6" s="79">
        <v>15</v>
      </c>
      <c r="L6" s="79">
        <v>0</v>
      </c>
      <c r="M6" s="79">
        <v>45</v>
      </c>
      <c r="N6" s="89">
        <v>5</v>
      </c>
      <c r="O6" s="90">
        <v>0</v>
      </c>
      <c r="P6" s="91">
        <f>N6+O6</f>
        <v>5</v>
      </c>
      <c r="Q6" s="80">
        <f>IFERROR(P6/M6,"-")</f>
        <v>0.11111111111111</v>
      </c>
      <c r="R6" s="79">
        <v>1</v>
      </c>
      <c r="S6" s="79">
        <v>1</v>
      </c>
      <c r="T6" s="80">
        <f>IFERROR(R6/(P6),"-")</f>
        <v>0.2</v>
      </c>
      <c r="U6" s="186">
        <f>IFERROR(J6/SUM(N6:O7),"-")</f>
        <v>14400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-14000</v>
      </c>
      <c r="AB6" s="83">
        <f>SUM(X6:X7)/SUM(J6:J7)</f>
        <v>0.90277777777778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0.6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1</v>
      </c>
      <c r="BX6" s="125">
        <f>IF(P6=0,"",IF(BW6=0,"",(BW6/P6)))</f>
        <v>0.2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0.2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37</v>
      </c>
      <c r="L7" s="79">
        <v>26</v>
      </c>
      <c r="M7" s="79">
        <v>12</v>
      </c>
      <c r="N7" s="89">
        <v>5</v>
      </c>
      <c r="O7" s="90">
        <v>0</v>
      </c>
      <c r="P7" s="91">
        <f>N7+O7</f>
        <v>5</v>
      </c>
      <c r="Q7" s="80">
        <f>IFERROR(P7/M7,"-")</f>
        <v>0.41666666666667</v>
      </c>
      <c r="R7" s="79">
        <v>1</v>
      </c>
      <c r="S7" s="79">
        <v>2</v>
      </c>
      <c r="T7" s="80">
        <f>IFERROR(R7/(P7),"-")</f>
        <v>0.2</v>
      </c>
      <c r="U7" s="186"/>
      <c r="V7" s="82">
        <v>1</v>
      </c>
      <c r="W7" s="80">
        <f>IF(P7=0,"-",V7/P7)</f>
        <v>0.2</v>
      </c>
      <c r="X7" s="185">
        <v>130000</v>
      </c>
      <c r="Y7" s="186">
        <f>IFERROR(X7/P7,"-")</f>
        <v>26000</v>
      </c>
      <c r="Z7" s="186">
        <f>IFERROR(X7/V7,"-")</f>
        <v>130000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0.2</v>
      </c>
      <c r="BY7" s="126">
        <v>1</v>
      </c>
      <c r="BZ7" s="127">
        <f>IFERROR(BY7/BW7,"-")</f>
        <v>1</v>
      </c>
      <c r="CA7" s="128">
        <v>130000</v>
      </c>
      <c r="CB7" s="129">
        <f>IFERROR(CA7/BW7,"-")</f>
        <v>130000</v>
      </c>
      <c r="CC7" s="130"/>
      <c r="CD7" s="130"/>
      <c r="CE7" s="130">
        <v>1</v>
      </c>
      <c r="CF7" s="131">
        <v>1</v>
      </c>
      <c r="CG7" s="132">
        <f>IF(P7=0,"",IF(CF7=0,"",(CF7/P7)))</f>
        <v>0.2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130000</v>
      </c>
      <c r="CQ7" s="139">
        <v>130000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0.055555555555556</v>
      </c>
      <c r="B8" s="189" t="s">
        <v>69</v>
      </c>
      <c r="C8" s="189"/>
      <c r="D8" s="189" t="s">
        <v>70</v>
      </c>
      <c r="E8" s="189" t="s">
        <v>71</v>
      </c>
      <c r="F8" s="189" t="s">
        <v>63</v>
      </c>
      <c r="G8" s="88" t="s">
        <v>72</v>
      </c>
      <c r="H8" s="88" t="s">
        <v>65</v>
      </c>
      <c r="I8" s="190" t="s">
        <v>73</v>
      </c>
      <c r="J8" s="180">
        <v>180000</v>
      </c>
      <c r="K8" s="79">
        <v>16</v>
      </c>
      <c r="L8" s="79">
        <v>0</v>
      </c>
      <c r="M8" s="79">
        <v>50</v>
      </c>
      <c r="N8" s="89">
        <v>4</v>
      </c>
      <c r="O8" s="90">
        <v>0</v>
      </c>
      <c r="P8" s="91">
        <f>N8+O8</f>
        <v>4</v>
      </c>
      <c r="Q8" s="80">
        <f>IFERROR(P8/M8,"-")</f>
        <v>0.08</v>
      </c>
      <c r="R8" s="79">
        <v>0</v>
      </c>
      <c r="S8" s="79">
        <v>1</v>
      </c>
      <c r="T8" s="80">
        <f>IFERROR(R8/(P8),"-")</f>
        <v>0</v>
      </c>
      <c r="U8" s="186">
        <f>IFERROR(J8/SUM(N8:O9),"-")</f>
        <v>18000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-170000</v>
      </c>
      <c r="AB8" s="83">
        <f>SUM(X8:X9)/SUM(J8:J9)</f>
        <v>0.055555555555556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74</v>
      </c>
      <c r="C9" s="189"/>
      <c r="D9" s="189" t="s">
        <v>70</v>
      </c>
      <c r="E9" s="189" t="s">
        <v>71</v>
      </c>
      <c r="F9" s="189" t="s">
        <v>68</v>
      </c>
      <c r="G9" s="88"/>
      <c r="H9" s="88"/>
      <c r="I9" s="88"/>
      <c r="J9" s="180"/>
      <c r="K9" s="79">
        <v>54</v>
      </c>
      <c r="L9" s="79">
        <v>25</v>
      </c>
      <c r="M9" s="79">
        <v>4</v>
      </c>
      <c r="N9" s="89">
        <v>6</v>
      </c>
      <c r="O9" s="90">
        <v>0</v>
      </c>
      <c r="P9" s="91">
        <f>N9+O9</f>
        <v>6</v>
      </c>
      <c r="Q9" s="80">
        <f>IFERROR(P9/M9,"-")</f>
        <v>1.5</v>
      </c>
      <c r="R9" s="79">
        <v>1</v>
      </c>
      <c r="S9" s="79">
        <v>0</v>
      </c>
      <c r="T9" s="80">
        <f>IFERROR(R9/(P9),"-")</f>
        <v>0.16666666666667</v>
      </c>
      <c r="U9" s="186"/>
      <c r="V9" s="82">
        <v>1</v>
      </c>
      <c r="W9" s="80">
        <f>IF(P9=0,"-",V9/P9)</f>
        <v>0.16666666666667</v>
      </c>
      <c r="X9" s="185">
        <v>10000</v>
      </c>
      <c r="Y9" s="186">
        <f>IFERROR(X9/P9,"-")</f>
        <v>1666.6666666667</v>
      </c>
      <c r="Z9" s="186">
        <f>IFERROR(X9/V9,"-")</f>
        <v>10000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0.16666666666667</v>
      </c>
      <c r="BG9" s="110">
        <v>1</v>
      </c>
      <c r="BH9" s="112">
        <f>IFERROR(BG9/BE9,"-")</f>
        <v>1</v>
      </c>
      <c r="BI9" s="113">
        <v>10000</v>
      </c>
      <c r="BJ9" s="114">
        <f>IFERROR(BI9/BE9,"-")</f>
        <v>10000</v>
      </c>
      <c r="BK9" s="115"/>
      <c r="BL9" s="115">
        <v>1</v>
      </c>
      <c r="BM9" s="115"/>
      <c r="BN9" s="117">
        <v>4</v>
      </c>
      <c r="BO9" s="118">
        <f>IF(P9=0,"",IF(BN9=0,"",(BN9/P9)))</f>
        <v>0.66666666666667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>
        <v>1</v>
      </c>
      <c r="CG9" s="132">
        <f>IF(P9=0,"",IF(CF9=0,"",(CF9/P9)))</f>
        <v>0.16666666666667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10000</v>
      </c>
      <c r="CQ9" s="139">
        <v>10000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0.66025641025641</v>
      </c>
      <c r="B10" s="189" t="s">
        <v>75</v>
      </c>
      <c r="C10" s="189"/>
      <c r="D10" s="189" t="s">
        <v>70</v>
      </c>
      <c r="E10" s="189" t="s">
        <v>76</v>
      </c>
      <c r="F10" s="189" t="s">
        <v>63</v>
      </c>
      <c r="G10" s="88" t="s">
        <v>77</v>
      </c>
      <c r="H10" s="88" t="s">
        <v>65</v>
      </c>
      <c r="I10" s="190" t="s">
        <v>73</v>
      </c>
      <c r="J10" s="180">
        <v>156000</v>
      </c>
      <c r="K10" s="79">
        <v>5</v>
      </c>
      <c r="L10" s="79">
        <v>0</v>
      </c>
      <c r="M10" s="79">
        <v>11</v>
      </c>
      <c r="N10" s="89">
        <v>1</v>
      </c>
      <c r="O10" s="90">
        <v>0</v>
      </c>
      <c r="P10" s="91">
        <f>N10+O10</f>
        <v>1</v>
      </c>
      <c r="Q10" s="80">
        <f>IFERROR(P10/M10,"-")</f>
        <v>0.090909090909091</v>
      </c>
      <c r="R10" s="79">
        <v>0</v>
      </c>
      <c r="S10" s="79">
        <v>0</v>
      </c>
      <c r="T10" s="80">
        <f>IFERROR(R10/(P10),"-")</f>
        <v>0</v>
      </c>
      <c r="U10" s="186">
        <f>IFERROR(J10/SUM(N10:O11),"-")</f>
        <v>22285.714285714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SUM(X10:X11)-SUM(J10:J11)</f>
        <v>-53000</v>
      </c>
      <c r="AB10" s="83">
        <f>SUM(X10:X11)/SUM(J10:J11)</f>
        <v>0.66025641025641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1</v>
      </c>
      <c r="BX10" s="125">
        <f>IF(P10=0,"",IF(BW10=0,"",(BW10/P10)))</f>
        <v>1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78</v>
      </c>
      <c r="C11" s="189"/>
      <c r="D11" s="189" t="s">
        <v>70</v>
      </c>
      <c r="E11" s="189" t="s">
        <v>76</v>
      </c>
      <c r="F11" s="189" t="s">
        <v>68</v>
      </c>
      <c r="G11" s="88"/>
      <c r="H11" s="88"/>
      <c r="I11" s="88"/>
      <c r="J11" s="180"/>
      <c r="K11" s="79">
        <v>60</v>
      </c>
      <c r="L11" s="79">
        <v>16</v>
      </c>
      <c r="M11" s="79">
        <v>11</v>
      </c>
      <c r="N11" s="89">
        <v>6</v>
      </c>
      <c r="O11" s="90">
        <v>0</v>
      </c>
      <c r="P11" s="91">
        <f>N11+O11</f>
        <v>6</v>
      </c>
      <c r="Q11" s="80">
        <f>IFERROR(P11/M11,"-")</f>
        <v>0.54545454545455</v>
      </c>
      <c r="R11" s="79">
        <v>2</v>
      </c>
      <c r="S11" s="79">
        <v>0</v>
      </c>
      <c r="T11" s="80">
        <f>IFERROR(R11/(P11),"-")</f>
        <v>0.33333333333333</v>
      </c>
      <c r="U11" s="186"/>
      <c r="V11" s="82">
        <v>1</v>
      </c>
      <c r="W11" s="80">
        <f>IF(P11=0,"-",V11/P11)</f>
        <v>0.16666666666667</v>
      </c>
      <c r="X11" s="185">
        <v>103000</v>
      </c>
      <c r="Y11" s="186">
        <f>IFERROR(X11/P11,"-")</f>
        <v>17166.666666667</v>
      </c>
      <c r="Z11" s="186">
        <f>IFERROR(X11/V11,"-")</f>
        <v>103000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0.33333333333333</v>
      </c>
      <c r="BG11" s="110">
        <v>1</v>
      </c>
      <c r="BH11" s="112">
        <f>IFERROR(BG11/BE11,"-")</f>
        <v>0.5</v>
      </c>
      <c r="BI11" s="113">
        <v>103000</v>
      </c>
      <c r="BJ11" s="114">
        <f>IFERROR(BI11/BE11,"-")</f>
        <v>51500</v>
      </c>
      <c r="BK11" s="115"/>
      <c r="BL11" s="115"/>
      <c r="BM11" s="115">
        <v>1</v>
      </c>
      <c r="BN11" s="117">
        <v>2</v>
      </c>
      <c r="BO11" s="118">
        <f>IF(P11=0,"",IF(BN11=0,"",(BN11/P11)))</f>
        <v>0.33333333333333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0.33333333333333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103000</v>
      </c>
      <c r="CQ11" s="139">
        <v>103000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0.29166666666667</v>
      </c>
      <c r="B12" s="189" t="s">
        <v>79</v>
      </c>
      <c r="C12" s="189"/>
      <c r="D12" s="189" t="s">
        <v>80</v>
      </c>
      <c r="E12" s="189" t="s">
        <v>81</v>
      </c>
      <c r="F12" s="189" t="s">
        <v>63</v>
      </c>
      <c r="G12" s="88" t="s">
        <v>82</v>
      </c>
      <c r="H12" s="88" t="s">
        <v>83</v>
      </c>
      <c r="I12" s="88" t="s">
        <v>66</v>
      </c>
      <c r="J12" s="180">
        <v>144000</v>
      </c>
      <c r="K12" s="79">
        <v>13</v>
      </c>
      <c r="L12" s="79">
        <v>0</v>
      </c>
      <c r="M12" s="79">
        <v>36</v>
      </c>
      <c r="N12" s="89">
        <v>6</v>
      </c>
      <c r="O12" s="90">
        <v>0</v>
      </c>
      <c r="P12" s="91">
        <f>N12+O12</f>
        <v>6</v>
      </c>
      <c r="Q12" s="80">
        <f>IFERROR(P12/M12,"-")</f>
        <v>0.16666666666667</v>
      </c>
      <c r="R12" s="79">
        <v>0</v>
      </c>
      <c r="S12" s="79">
        <v>4</v>
      </c>
      <c r="T12" s="80">
        <f>IFERROR(R12/(P12),"-")</f>
        <v>0</v>
      </c>
      <c r="U12" s="186">
        <f>IFERROR(J12/SUM(N12:O13),"-")</f>
        <v>12000</v>
      </c>
      <c r="V12" s="82">
        <v>1</v>
      </c>
      <c r="W12" s="80">
        <f>IF(P12=0,"-",V12/P12)</f>
        <v>0.16666666666667</v>
      </c>
      <c r="X12" s="185">
        <v>5000</v>
      </c>
      <c r="Y12" s="186">
        <f>IFERROR(X12/P12,"-")</f>
        <v>833.33333333333</v>
      </c>
      <c r="Z12" s="186">
        <f>IFERROR(X12/V12,"-")</f>
        <v>5000</v>
      </c>
      <c r="AA12" s="180">
        <f>SUM(X12:X13)-SUM(J12:J13)</f>
        <v>-102000</v>
      </c>
      <c r="AB12" s="83">
        <f>SUM(X12:X13)/SUM(J12:J13)</f>
        <v>0.29166666666667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0.16666666666667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0.5</v>
      </c>
      <c r="BP12" s="119">
        <v>1</v>
      </c>
      <c r="BQ12" s="120">
        <f>IFERROR(BP12/BN12,"-")</f>
        <v>0.33333333333333</v>
      </c>
      <c r="BR12" s="121">
        <v>5000</v>
      </c>
      <c r="BS12" s="122">
        <f>IFERROR(BR12/BN12,"-")</f>
        <v>1666.6666666667</v>
      </c>
      <c r="BT12" s="123">
        <v>1</v>
      </c>
      <c r="BU12" s="123"/>
      <c r="BV12" s="123"/>
      <c r="BW12" s="124">
        <v>2</v>
      </c>
      <c r="BX12" s="125">
        <f>IF(P12=0,"",IF(BW12=0,"",(BW12/P12)))</f>
        <v>0.33333333333333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5000</v>
      </c>
      <c r="CQ12" s="139">
        <v>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84</v>
      </c>
      <c r="C13" s="189"/>
      <c r="D13" s="189" t="s">
        <v>80</v>
      </c>
      <c r="E13" s="189" t="s">
        <v>81</v>
      </c>
      <c r="F13" s="189" t="s">
        <v>68</v>
      </c>
      <c r="G13" s="88"/>
      <c r="H13" s="88"/>
      <c r="I13" s="88"/>
      <c r="J13" s="180"/>
      <c r="K13" s="79">
        <v>30</v>
      </c>
      <c r="L13" s="79">
        <v>25</v>
      </c>
      <c r="M13" s="79">
        <v>4</v>
      </c>
      <c r="N13" s="89">
        <v>6</v>
      </c>
      <c r="O13" s="90">
        <v>0</v>
      </c>
      <c r="P13" s="91">
        <f>N13+O13</f>
        <v>6</v>
      </c>
      <c r="Q13" s="80">
        <f>IFERROR(P13/M13,"-")</f>
        <v>1.5</v>
      </c>
      <c r="R13" s="79">
        <v>1</v>
      </c>
      <c r="S13" s="79">
        <v>1</v>
      </c>
      <c r="T13" s="80">
        <f>IFERROR(R13/(P13),"-")</f>
        <v>0.16666666666667</v>
      </c>
      <c r="U13" s="186"/>
      <c r="V13" s="82">
        <v>1</v>
      </c>
      <c r="W13" s="80">
        <f>IF(P13=0,"-",V13/P13)</f>
        <v>0.16666666666667</v>
      </c>
      <c r="X13" s="185">
        <v>37000</v>
      </c>
      <c r="Y13" s="186">
        <f>IFERROR(X13/P13,"-")</f>
        <v>6166.6666666667</v>
      </c>
      <c r="Z13" s="186">
        <f>IFERROR(X13/V13,"-")</f>
        <v>37000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0.33333333333333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</v>
      </c>
      <c r="BO13" s="118">
        <f>IF(P13=0,"",IF(BN13=0,"",(BN13/P13)))</f>
        <v>0.16666666666667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0.16666666666667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2</v>
      </c>
      <c r="CG13" s="132">
        <f>IF(P13=0,"",IF(CF13=0,"",(CF13/P13)))</f>
        <v>0.33333333333333</v>
      </c>
      <c r="CH13" s="133">
        <v>1</v>
      </c>
      <c r="CI13" s="134">
        <f>IFERROR(CH13/CF13,"-")</f>
        <v>0.5</v>
      </c>
      <c r="CJ13" s="135">
        <v>37000</v>
      </c>
      <c r="CK13" s="136">
        <f>IFERROR(CJ13/CF13,"-")</f>
        <v>18500</v>
      </c>
      <c r="CL13" s="137"/>
      <c r="CM13" s="137"/>
      <c r="CN13" s="137">
        <v>1</v>
      </c>
      <c r="CO13" s="138">
        <v>1</v>
      </c>
      <c r="CP13" s="139">
        <v>37000</v>
      </c>
      <c r="CQ13" s="139">
        <v>37000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0.125</v>
      </c>
      <c r="B14" s="189" t="s">
        <v>85</v>
      </c>
      <c r="C14" s="189"/>
      <c r="D14" s="189" t="s">
        <v>61</v>
      </c>
      <c r="E14" s="189" t="s">
        <v>62</v>
      </c>
      <c r="F14" s="189" t="s">
        <v>63</v>
      </c>
      <c r="G14" s="88" t="s">
        <v>86</v>
      </c>
      <c r="H14" s="88" t="s">
        <v>65</v>
      </c>
      <c r="I14" s="190" t="s">
        <v>73</v>
      </c>
      <c r="J14" s="180">
        <v>96000</v>
      </c>
      <c r="K14" s="79">
        <v>4</v>
      </c>
      <c r="L14" s="79">
        <v>0</v>
      </c>
      <c r="M14" s="79">
        <v>16</v>
      </c>
      <c r="N14" s="89">
        <v>2</v>
      </c>
      <c r="O14" s="90">
        <v>0</v>
      </c>
      <c r="P14" s="91">
        <f>N14+O14</f>
        <v>2</v>
      </c>
      <c r="Q14" s="80">
        <f>IFERROR(P14/M14,"-")</f>
        <v>0.125</v>
      </c>
      <c r="R14" s="79">
        <v>0</v>
      </c>
      <c r="S14" s="79">
        <v>1</v>
      </c>
      <c r="T14" s="80">
        <f>IFERROR(R14/(P14),"-")</f>
        <v>0</v>
      </c>
      <c r="U14" s="186">
        <f>IFERROR(J14/SUM(N14:O15),"-")</f>
        <v>10666.666666667</v>
      </c>
      <c r="V14" s="82">
        <v>1</v>
      </c>
      <c r="W14" s="80">
        <f>IF(P14=0,"-",V14/P14)</f>
        <v>0.5</v>
      </c>
      <c r="X14" s="185">
        <v>12000</v>
      </c>
      <c r="Y14" s="186">
        <f>IFERROR(X14/P14,"-")</f>
        <v>6000</v>
      </c>
      <c r="Z14" s="186">
        <f>IFERROR(X14/V14,"-")</f>
        <v>12000</v>
      </c>
      <c r="AA14" s="180">
        <f>SUM(X14:X15)-SUM(J14:J15)</f>
        <v>-84000</v>
      </c>
      <c r="AB14" s="83">
        <f>SUM(X14:X15)/SUM(J14:J15)</f>
        <v>0.125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0.5</v>
      </c>
      <c r="BP14" s="119">
        <v>1</v>
      </c>
      <c r="BQ14" s="120">
        <f>IFERROR(BP14/BN14,"-")</f>
        <v>1</v>
      </c>
      <c r="BR14" s="121">
        <v>12000</v>
      </c>
      <c r="BS14" s="122">
        <f>IFERROR(BR14/BN14,"-")</f>
        <v>12000</v>
      </c>
      <c r="BT14" s="123"/>
      <c r="BU14" s="123"/>
      <c r="BV14" s="123">
        <v>1</v>
      </c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12000</v>
      </c>
      <c r="CQ14" s="139">
        <v>12000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87</v>
      </c>
      <c r="C15" s="189"/>
      <c r="D15" s="189" t="s">
        <v>61</v>
      </c>
      <c r="E15" s="189" t="s">
        <v>62</v>
      </c>
      <c r="F15" s="189" t="s">
        <v>68</v>
      </c>
      <c r="G15" s="88"/>
      <c r="H15" s="88"/>
      <c r="I15" s="88"/>
      <c r="J15" s="180"/>
      <c r="K15" s="79">
        <v>12</v>
      </c>
      <c r="L15" s="79">
        <v>12</v>
      </c>
      <c r="M15" s="79">
        <v>11</v>
      </c>
      <c r="N15" s="89">
        <v>7</v>
      </c>
      <c r="O15" s="90">
        <v>0</v>
      </c>
      <c r="P15" s="91">
        <f>N15+O15</f>
        <v>7</v>
      </c>
      <c r="Q15" s="80">
        <f>IFERROR(P15/M15,"-")</f>
        <v>0.63636363636364</v>
      </c>
      <c r="R15" s="79">
        <v>1</v>
      </c>
      <c r="S15" s="79">
        <v>2</v>
      </c>
      <c r="T15" s="80">
        <f>IFERROR(R15/(P15),"-")</f>
        <v>0.14285714285714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5</v>
      </c>
      <c r="BO15" s="118">
        <f>IF(P15=0,"",IF(BN15=0,"",(BN15/P15)))</f>
        <v>0.71428571428571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0.14285714285714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1</v>
      </c>
      <c r="CG15" s="132">
        <f>IF(P15=0,"",IF(CF15=0,"",(CF15/P15)))</f>
        <v>0.14285714285714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0.038461538461538</v>
      </c>
      <c r="B16" s="189" t="s">
        <v>88</v>
      </c>
      <c r="C16" s="189"/>
      <c r="D16" s="189" t="s">
        <v>61</v>
      </c>
      <c r="E16" s="189" t="s">
        <v>89</v>
      </c>
      <c r="F16" s="189" t="s">
        <v>63</v>
      </c>
      <c r="G16" s="88" t="s">
        <v>90</v>
      </c>
      <c r="H16" s="88" t="s">
        <v>91</v>
      </c>
      <c r="I16" s="191" t="s">
        <v>92</v>
      </c>
      <c r="J16" s="180">
        <v>78000</v>
      </c>
      <c r="K16" s="79">
        <v>6</v>
      </c>
      <c r="L16" s="79">
        <v>0</v>
      </c>
      <c r="M16" s="79">
        <v>12</v>
      </c>
      <c r="N16" s="89">
        <v>2</v>
      </c>
      <c r="O16" s="90">
        <v>0</v>
      </c>
      <c r="P16" s="91">
        <f>N16+O16</f>
        <v>2</v>
      </c>
      <c r="Q16" s="80">
        <f>IFERROR(P16/M16,"-")</f>
        <v>0.16666666666667</v>
      </c>
      <c r="R16" s="79">
        <v>0</v>
      </c>
      <c r="S16" s="79">
        <v>1</v>
      </c>
      <c r="T16" s="80">
        <f>IFERROR(R16/(P16),"-")</f>
        <v>0</v>
      </c>
      <c r="U16" s="186">
        <f>IFERROR(J16/SUM(N16:O17),"-")</f>
        <v>9750</v>
      </c>
      <c r="V16" s="82">
        <v>1</v>
      </c>
      <c r="W16" s="80">
        <f>IF(P16=0,"-",V16/P16)</f>
        <v>0.5</v>
      </c>
      <c r="X16" s="185">
        <v>3000</v>
      </c>
      <c r="Y16" s="186">
        <f>IFERROR(X16/P16,"-")</f>
        <v>1500</v>
      </c>
      <c r="Z16" s="186">
        <f>IFERROR(X16/V16,"-")</f>
        <v>3000</v>
      </c>
      <c r="AA16" s="180">
        <f>SUM(X16:X17)-SUM(J16:J17)</f>
        <v>-75000</v>
      </c>
      <c r="AB16" s="83">
        <f>SUM(X16:X17)/SUM(J16:J17)</f>
        <v>0.038461538461538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0.5</v>
      </c>
      <c r="BP16" s="119">
        <v>1</v>
      </c>
      <c r="BQ16" s="120">
        <f>IFERROR(BP16/BN16,"-")</f>
        <v>1</v>
      </c>
      <c r="BR16" s="121">
        <v>3000</v>
      </c>
      <c r="BS16" s="122">
        <f>IFERROR(BR16/BN16,"-")</f>
        <v>3000</v>
      </c>
      <c r="BT16" s="123">
        <v>1</v>
      </c>
      <c r="BU16" s="123"/>
      <c r="BV16" s="123"/>
      <c r="BW16" s="124">
        <v>1</v>
      </c>
      <c r="BX16" s="125">
        <f>IF(P16=0,"",IF(BW16=0,"",(BW16/P16)))</f>
        <v>0.5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3000</v>
      </c>
      <c r="CQ16" s="139">
        <v>3000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93</v>
      </c>
      <c r="C17" s="189"/>
      <c r="D17" s="189" t="s">
        <v>61</v>
      </c>
      <c r="E17" s="189" t="s">
        <v>89</v>
      </c>
      <c r="F17" s="189" t="s">
        <v>68</v>
      </c>
      <c r="G17" s="88"/>
      <c r="H17" s="88"/>
      <c r="I17" s="88"/>
      <c r="J17" s="180"/>
      <c r="K17" s="79">
        <v>28</v>
      </c>
      <c r="L17" s="79">
        <v>14</v>
      </c>
      <c r="M17" s="79">
        <v>17</v>
      </c>
      <c r="N17" s="89">
        <v>6</v>
      </c>
      <c r="O17" s="90">
        <v>0</v>
      </c>
      <c r="P17" s="91">
        <f>N17+O17</f>
        <v>6</v>
      </c>
      <c r="Q17" s="80">
        <f>IFERROR(P17/M17,"-")</f>
        <v>0.35294117647059</v>
      </c>
      <c r="R17" s="79">
        <v>0</v>
      </c>
      <c r="S17" s="79">
        <v>0</v>
      </c>
      <c r="T17" s="80">
        <f>IFERROR(R17/(P17),"-")</f>
        <v>0</v>
      </c>
      <c r="U17" s="186"/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/>
      <c r="AB17" s="83"/>
      <c r="AC17" s="77"/>
      <c r="AD17" s="92">
        <v>1</v>
      </c>
      <c r="AE17" s="93">
        <f>IF(P17=0,"",IF(AD17=0,"",(AD17/P17)))</f>
        <v>0.16666666666667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>
        <v>2</v>
      </c>
      <c r="AN17" s="99">
        <f>IF(P17=0,"",IF(AM17=0,"",(AM17/P17)))</f>
        <v>0.33333333333333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</v>
      </c>
      <c r="AW17" s="105">
        <f>IF(P17=0,"",IF(AV17=0,"",(AV17/P17)))</f>
        <v>0.16666666666667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</v>
      </c>
      <c r="BF17" s="111">
        <f>IF(P17=0,"",IF(BE17=0,"",(BE17/P17)))</f>
        <v>0.16666666666667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</v>
      </c>
      <c r="BO17" s="118">
        <f>IF(P17=0,"",IF(BN17=0,"",(BN17/P17)))</f>
        <v>0.16666666666667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1.8333333333333</v>
      </c>
      <c r="B18" s="189" t="s">
        <v>94</v>
      </c>
      <c r="C18" s="189"/>
      <c r="D18" s="189" t="s">
        <v>70</v>
      </c>
      <c r="E18" s="189" t="s">
        <v>76</v>
      </c>
      <c r="F18" s="189" t="s">
        <v>63</v>
      </c>
      <c r="G18" s="88" t="s">
        <v>95</v>
      </c>
      <c r="H18" s="88" t="s">
        <v>91</v>
      </c>
      <c r="I18" s="190" t="s">
        <v>96</v>
      </c>
      <c r="J18" s="180">
        <v>78000</v>
      </c>
      <c r="K18" s="79">
        <v>5</v>
      </c>
      <c r="L18" s="79">
        <v>0</v>
      </c>
      <c r="M18" s="79">
        <v>20</v>
      </c>
      <c r="N18" s="89">
        <v>2</v>
      </c>
      <c r="O18" s="90">
        <v>0</v>
      </c>
      <c r="P18" s="91">
        <f>N18+O18</f>
        <v>2</v>
      </c>
      <c r="Q18" s="80">
        <f>IFERROR(P18/M18,"-")</f>
        <v>0.1</v>
      </c>
      <c r="R18" s="79">
        <v>1</v>
      </c>
      <c r="S18" s="79">
        <v>1</v>
      </c>
      <c r="T18" s="80">
        <f>IFERROR(R18/(P18),"-")</f>
        <v>0.5</v>
      </c>
      <c r="U18" s="186">
        <f>IFERROR(J18/SUM(N18:O19),"-")</f>
        <v>19500</v>
      </c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>
        <f>SUM(X18:X19)-SUM(J18:J19)</f>
        <v>65000</v>
      </c>
      <c r="AB18" s="83">
        <f>SUM(X18:X19)/SUM(J18:J19)</f>
        <v>1.8333333333333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0.5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97</v>
      </c>
      <c r="C19" s="189"/>
      <c r="D19" s="189" t="s">
        <v>70</v>
      </c>
      <c r="E19" s="189" t="s">
        <v>76</v>
      </c>
      <c r="F19" s="189" t="s">
        <v>68</v>
      </c>
      <c r="G19" s="88"/>
      <c r="H19" s="88"/>
      <c r="I19" s="88"/>
      <c r="J19" s="180"/>
      <c r="K19" s="79">
        <v>48</v>
      </c>
      <c r="L19" s="79">
        <v>18</v>
      </c>
      <c r="M19" s="79">
        <v>2</v>
      </c>
      <c r="N19" s="89">
        <v>2</v>
      </c>
      <c r="O19" s="90">
        <v>0</v>
      </c>
      <c r="P19" s="91">
        <f>N19+O19</f>
        <v>2</v>
      </c>
      <c r="Q19" s="80">
        <f>IFERROR(P19/M19,"-")</f>
        <v>1</v>
      </c>
      <c r="R19" s="79">
        <v>0</v>
      </c>
      <c r="S19" s="79">
        <v>1</v>
      </c>
      <c r="T19" s="80">
        <f>IFERROR(R19/(P19),"-")</f>
        <v>0</v>
      </c>
      <c r="U19" s="186"/>
      <c r="V19" s="82">
        <v>2</v>
      </c>
      <c r="W19" s="80">
        <f>IF(P19=0,"-",V19/P19)</f>
        <v>1</v>
      </c>
      <c r="X19" s="185">
        <v>143000</v>
      </c>
      <c r="Y19" s="186">
        <f>IFERROR(X19/P19,"-")</f>
        <v>71500</v>
      </c>
      <c r="Z19" s="186">
        <f>IFERROR(X19/V19,"-")</f>
        <v>71500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1</v>
      </c>
      <c r="BO19" s="118">
        <f>IF(P19=0,"",IF(BN19=0,"",(BN19/P19)))</f>
        <v>0.5</v>
      </c>
      <c r="BP19" s="119">
        <v>1</v>
      </c>
      <c r="BQ19" s="120">
        <f>IFERROR(BP19/BN19,"-")</f>
        <v>1</v>
      </c>
      <c r="BR19" s="121">
        <v>135000</v>
      </c>
      <c r="BS19" s="122">
        <f>IFERROR(BR19/BN19,"-")</f>
        <v>135000</v>
      </c>
      <c r="BT19" s="123"/>
      <c r="BU19" s="123"/>
      <c r="BV19" s="123">
        <v>1</v>
      </c>
      <c r="BW19" s="124">
        <v>1</v>
      </c>
      <c r="BX19" s="125">
        <f>IF(P19=0,"",IF(BW19=0,"",(BW19/P19)))</f>
        <v>0.5</v>
      </c>
      <c r="BY19" s="126">
        <v>1</v>
      </c>
      <c r="BZ19" s="127">
        <f>IFERROR(BY19/BW19,"-")</f>
        <v>1</v>
      </c>
      <c r="CA19" s="128">
        <v>8000</v>
      </c>
      <c r="CB19" s="129">
        <f>IFERROR(CA19/BW19,"-")</f>
        <v>8000</v>
      </c>
      <c r="CC19" s="130"/>
      <c r="CD19" s="130">
        <v>1</v>
      </c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2</v>
      </c>
      <c r="CP19" s="139">
        <v>143000</v>
      </c>
      <c r="CQ19" s="139">
        <v>135000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>
        <f>AB20</f>
        <v>0</v>
      </c>
      <c r="B20" s="189" t="s">
        <v>98</v>
      </c>
      <c r="C20" s="189"/>
      <c r="D20" s="189" t="s">
        <v>99</v>
      </c>
      <c r="E20" s="189" t="s">
        <v>100</v>
      </c>
      <c r="F20" s="189" t="s">
        <v>63</v>
      </c>
      <c r="G20" s="88" t="s">
        <v>64</v>
      </c>
      <c r="H20" s="88" t="s">
        <v>101</v>
      </c>
      <c r="I20" s="191" t="s">
        <v>102</v>
      </c>
      <c r="J20" s="180">
        <v>36000</v>
      </c>
      <c r="K20" s="79">
        <v>3</v>
      </c>
      <c r="L20" s="79">
        <v>0</v>
      </c>
      <c r="M20" s="79">
        <v>15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186">
        <f>IFERROR(J20/SUM(N20:O21),"-")</f>
        <v>18000</v>
      </c>
      <c r="V20" s="82">
        <v>0</v>
      </c>
      <c r="W20" s="80" t="str">
        <f>IF(P20=0,"-",V20/P20)</f>
        <v>-</v>
      </c>
      <c r="X20" s="185">
        <v>0</v>
      </c>
      <c r="Y20" s="186" t="str">
        <f>IFERROR(X20/P20,"-")</f>
        <v>-</v>
      </c>
      <c r="Z20" s="186" t="str">
        <f>IFERROR(X20/V20,"-")</f>
        <v>-</v>
      </c>
      <c r="AA20" s="180">
        <f>SUM(X20:X21)-SUM(J20:J21)</f>
        <v>-36000</v>
      </c>
      <c r="AB20" s="83">
        <f>SUM(X20:X21)/SUM(J20:J21)</f>
        <v>0</v>
      </c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103</v>
      </c>
      <c r="C21" s="189"/>
      <c r="D21" s="189" t="s">
        <v>99</v>
      </c>
      <c r="E21" s="189" t="s">
        <v>100</v>
      </c>
      <c r="F21" s="189" t="s">
        <v>68</v>
      </c>
      <c r="G21" s="88"/>
      <c r="H21" s="88"/>
      <c r="I21" s="88"/>
      <c r="J21" s="180"/>
      <c r="K21" s="79">
        <v>10</v>
      </c>
      <c r="L21" s="79">
        <v>9</v>
      </c>
      <c r="M21" s="79">
        <v>0</v>
      </c>
      <c r="N21" s="89">
        <v>2</v>
      </c>
      <c r="O21" s="90">
        <v>0</v>
      </c>
      <c r="P21" s="91">
        <f>N21+O21</f>
        <v>2</v>
      </c>
      <c r="Q21" s="80" t="str">
        <f>IFERROR(P21/M21,"-")</f>
        <v>-</v>
      </c>
      <c r="R21" s="79">
        <v>0</v>
      </c>
      <c r="S21" s="79">
        <v>1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0.5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</v>
      </c>
      <c r="BO21" s="118">
        <f>IF(P21=0,"",IF(BN21=0,"",(BN21/P21)))</f>
        <v>0.5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</v>
      </c>
      <c r="B22" s="189" t="s">
        <v>104</v>
      </c>
      <c r="C22" s="189"/>
      <c r="D22" s="189" t="s">
        <v>99</v>
      </c>
      <c r="E22" s="189" t="s">
        <v>105</v>
      </c>
      <c r="F22" s="189" t="s">
        <v>63</v>
      </c>
      <c r="G22" s="88" t="s">
        <v>64</v>
      </c>
      <c r="H22" s="88" t="s">
        <v>101</v>
      </c>
      <c r="I22" s="190" t="s">
        <v>106</v>
      </c>
      <c r="J22" s="180">
        <v>36000</v>
      </c>
      <c r="K22" s="79">
        <v>3</v>
      </c>
      <c r="L22" s="79">
        <v>0</v>
      </c>
      <c r="M22" s="79">
        <v>22</v>
      </c>
      <c r="N22" s="89">
        <v>2</v>
      </c>
      <c r="O22" s="90">
        <v>0</v>
      </c>
      <c r="P22" s="91">
        <f>N22+O22</f>
        <v>2</v>
      </c>
      <c r="Q22" s="80">
        <f>IFERROR(P22/M22,"-")</f>
        <v>0.090909090909091</v>
      </c>
      <c r="R22" s="79">
        <v>0</v>
      </c>
      <c r="S22" s="79">
        <v>0</v>
      </c>
      <c r="T22" s="80">
        <f>IFERROR(R22/(P22),"-")</f>
        <v>0</v>
      </c>
      <c r="U22" s="186">
        <f>IFERROR(J22/SUM(N22:O23),"-")</f>
        <v>18000</v>
      </c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>
        <f>SUM(X22:X23)-SUM(J22:J23)</f>
        <v>-36000</v>
      </c>
      <c r="AB22" s="83">
        <f>SUM(X22:X23)/SUM(J22:J23)</f>
        <v>0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0.5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>
        <v>1</v>
      </c>
      <c r="CG22" s="132">
        <f>IF(P22=0,"",IF(CF22=0,"",(CF22/P22)))</f>
        <v>0.5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107</v>
      </c>
      <c r="C23" s="189"/>
      <c r="D23" s="189" t="s">
        <v>99</v>
      </c>
      <c r="E23" s="189" t="s">
        <v>105</v>
      </c>
      <c r="F23" s="189" t="s">
        <v>68</v>
      </c>
      <c r="G23" s="88"/>
      <c r="H23" s="88"/>
      <c r="I23" s="88"/>
      <c r="J23" s="180"/>
      <c r="K23" s="79">
        <v>16</v>
      </c>
      <c r="L23" s="79">
        <v>13</v>
      </c>
      <c r="M23" s="79">
        <v>0</v>
      </c>
      <c r="N23" s="89">
        <v>0</v>
      </c>
      <c r="O23" s="90">
        <v>0</v>
      </c>
      <c r="P23" s="91">
        <f>N23+O23</f>
        <v>0</v>
      </c>
      <c r="Q23" s="80" t="str">
        <f>IFERROR(P23/M23,"-")</f>
        <v>-</v>
      </c>
      <c r="R23" s="79">
        <v>0</v>
      </c>
      <c r="S23" s="79">
        <v>0</v>
      </c>
      <c r="T23" s="80" t="str">
        <f>IFERROR(R23/(P23),"-")</f>
        <v>-</v>
      </c>
      <c r="U23" s="186"/>
      <c r="V23" s="82">
        <v>0</v>
      </c>
      <c r="W23" s="80" t="str">
        <f>IF(P23=0,"-",V23/P23)</f>
        <v>-</v>
      </c>
      <c r="X23" s="185">
        <v>0</v>
      </c>
      <c r="Y23" s="186" t="str">
        <f>IFERROR(X23/P23,"-")</f>
        <v>-</v>
      </c>
      <c r="Z23" s="186" t="str">
        <f>IFERROR(X23/V23,"-")</f>
        <v>-</v>
      </c>
      <c r="AA23" s="180"/>
      <c r="AB23" s="83"/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</v>
      </c>
      <c r="B24" s="189" t="s">
        <v>108</v>
      </c>
      <c r="C24" s="189"/>
      <c r="D24" s="189" t="s">
        <v>99</v>
      </c>
      <c r="E24" s="189" t="s">
        <v>109</v>
      </c>
      <c r="F24" s="189" t="s">
        <v>63</v>
      </c>
      <c r="G24" s="88" t="s">
        <v>64</v>
      </c>
      <c r="H24" s="88" t="s">
        <v>101</v>
      </c>
      <c r="I24" s="191" t="s">
        <v>92</v>
      </c>
      <c r="J24" s="180">
        <v>36000</v>
      </c>
      <c r="K24" s="79">
        <v>1</v>
      </c>
      <c r="L24" s="79">
        <v>0</v>
      </c>
      <c r="M24" s="79">
        <v>65</v>
      </c>
      <c r="N24" s="89">
        <v>0</v>
      </c>
      <c r="O24" s="90">
        <v>0</v>
      </c>
      <c r="P24" s="91">
        <f>N24+O24</f>
        <v>0</v>
      </c>
      <c r="Q24" s="80">
        <f>IFERROR(P24/M24,"-")</f>
        <v>0</v>
      </c>
      <c r="R24" s="79">
        <v>0</v>
      </c>
      <c r="S24" s="79">
        <v>0</v>
      </c>
      <c r="T24" s="80" t="str">
        <f>IFERROR(R24/(P24),"-")</f>
        <v>-</v>
      </c>
      <c r="U24" s="186">
        <f>IFERROR(J24/SUM(N24:O25),"-")</f>
        <v>18000</v>
      </c>
      <c r="V24" s="82">
        <v>0</v>
      </c>
      <c r="W24" s="80" t="str">
        <f>IF(P24=0,"-",V24/P24)</f>
        <v>-</v>
      </c>
      <c r="X24" s="185">
        <v>0</v>
      </c>
      <c r="Y24" s="186" t="str">
        <f>IFERROR(X24/P24,"-")</f>
        <v>-</v>
      </c>
      <c r="Z24" s="186" t="str">
        <f>IFERROR(X24/V24,"-")</f>
        <v>-</v>
      </c>
      <c r="AA24" s="180">
        <f>SUM(X24:X25)-SUM(J24:J25)</f>
        <v>-36000</v>
      </c>
      <c r="AB24" s="83">
        <f>SUM(X24:X25)/SUM(J24:J25)</f>
        <v>0</v>
      </c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110</v>
      </c>
      <c r="C25" s="189"/>
      <c r="D25" s="189" t="s">
        <v>99</v>
      </c>
      <c r="E25" s="189" t="s">
        <v>109</v>
      </c>
      <c r="F25" s="189" t="s">
        <v>68</v>
      </c>
      <c r="G25" s="88"/>
      <c r="H25" s="88"/>
      <c r="I25" s="88"/>
      <c r="J25" s="180"/>
      <c r="K25" s="79">
        <v>14</v>
      </c>
      <c r="L25" s="79">
        <v>11</v>
      </c>
      <c r="M25" s="79">
        <v>0</v>
      </c>
      <c r="N25" s="89">
        <v>2</v>
      </c>
      <c r="O25" s="90">
        <v>0</v>
      </c>
      <c r="P25" s="91">
        <f>N25+O25</f>
        <v>2</v>
      </c>
      <c r="Q25" s="80" t="str">
        <f>IFERROR(P25/M25,"-")</f>
        <v>-</v>
      </c>
      <c r="R25" s="79">
        <v>0</v>
      </c>
      <c r="S25" s="79">
        <v>0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</v>
      </c>
      <c r="BO25" s="118">
        <f>IF(P25=0,"",IF(BN25=0,"",(BN25/P25)))</f>
        <v>0.5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1.9722222222222</v>
      </c>
      <c r="B26" s="189" t="s">
        <v>111</v>
      </c>
      <c r="C26" s="189"/>
      <c r="D26" s="189" t="s">
        <v>99</v>
      </c>
      <c r="E26" s="189" t="s">
        <v>112</v>
      </c>
      <c r="F26" s="189" t="s">
        <v>63</v>
      </c>
      <c r="G26" s="88" t="s">
        <v>64</v>
      </c>
      <c r="H26" s="88" t="s">
        <v>101</v>
      </c>
      <c r="I26" s="190" t="s">
        <v>73</v>
      </c>
      <c r="J26" s="180">
        <v>36000</v>
      </c>
      <c r="K26" s="79">
        <v>3</v>
      </c>
      <c r="L26" s="79">
        <v>0</v>
      </c>
      <c r="M26" s="79">
        <v>40</v>
      </c>
      <c r="N26" s="89">
        <v>2</v>
      </c>
      <c r="O26" s="90">
        <v>0</v>
      </c>
      <c r="P26" s="91">
        <f>N26+O26</f>
        <v>2</v>
      </c>
      <c r="Q26" s="80">
        <f>IFERROR(P26/M26,"-")</f>
        <v>0.05</v>
      </c>
      <c r="R26" s="79">
        <v>0</v>
      </c>
      <c r="S26" s="79">
        <v>1</v>
      </c>
      <c r="T26" s="80">
        <f>IFERROR(R26/(P26),"-")</f>
        <v>0</v>
      </c>
      <c r="U26" s="186">
        <f>IFERROR(J26/SUM(N26:O27),"-")</f>
        <v>12000</v>
      </c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>
        <f>SUM(X26:X27)-SUM(J26:J27)</f>
        <v>35000</v>
      </c>
      <c r="AB26" s="83">
        <f>SUM(X26:X27)/SUM(J26:J27)</f>
        <v>1.9722222222222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0.5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0.5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113</v>
      </c>
      <c r="C27" s="189"/>
      <c r="D27" s="189" t="s">
        <v>99</v>
      </c>
      <c r="E27" s="189" t="s">
        <v>112</v>
      </c>
      <c r="F27" s="189" t="s">
        <v>68</v>
      </c>
      <c r="G27" s="88"/>
      <c r="H27" s="88"/>
      <c r="I27" s="88"/>
      <c r="J27" s="180"/>
      <c r="K27" s="79">
        <v>9</v>
      </c>
      <c r="L27" s="79">
        <v>9</v>
      </c>
      <c r="M27" s="79">
        <v>3</v>
      </c>
      <c r="N27" s="89">
        <v>1</v>
      </c>
      <c r="O27" s="90">
        <v>0</v>
      </c>
      <c r="P27" s="91">
        <f>N27+O27</f>
        <v>1</v>
      </c>
      <c r="Q27" s="80">
        <f>IFERROR(P27/M27,"-")</f>
        <v>0.33333333333333</v>
      </c>
      <c r="R27" s="79">
        <v>1</v>
      </c>
      <c r="S27" s="79">
        <v>0</v>
      </c>
      <c r="T27" s="80">
        <f>IFERROR(R27/(P27),"-")</f>
        <v>1</v>
      </c>
      <c r="U27" s="186"/>
      <c r="V27" s="82">
        <v>1</v>
      </c>
      <c r="W27" s="80">
        <f>IF(P27=0,"-",V27/P27)</f>
        <v>1</v>
      </c>
      <c r="X27" s="185">
        <v>71000</v>
      </c>
      <c r="Y27" s="186">
        <f>IFERROR(X27/P27,"-")</f>
        <v>71000</v>
      </c>
      <c r="Z27" s="186">
        <f>IFERROR(X27/V27,"-")</f>
        <v>71000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1</v>
      </c>
      <c r="BX27" s="125">
        <f>IF(P27=0,"",IF(BW27=0,"",(BW27/P27)))</f>
        <v>1</v>
      </c>
      <c r="BY27" s="126">
        <v>1</v>
      </c>
      <c r="BZ27" s="127">
        <f>IFERROR(BY27/BW27,"-")</f>
        <v>1</v>
      </c>
      <c r="CA27" s="128">
        <v>71000</v>
      </c>
      <c r="CB27" s="129">
        <f>IFERROR(CA27/BW27,"-")</f>
        <v>71000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71000</v>
      </c>
      <c r="CQ27" s="139">
        <v>71000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</v>
      </c>
      <c r="B28" s="189" t="s">
        <v>114</v>
      </c>
      <c r="C28" s="189"/>
      <c r="D28" s="189" t="s">
        <v>115</v>
      </c>
      <c r="E28" s="189" t="s">
        <v>112</v>
      </c>
      <c r="F28" s="189" t="s">
        <v>63</v>
      </c>
      <c r="G28" s="88" t="s">
        <v>82</v>
      </c>
      <c r="H28" s="88" t="s">
        <v>116</v>
      </c>
      <c r="I28" s="190" t="s">
        <v>96</v>
      </c>
      <c r="J28" s="180">
        <v>120000</v>
      </c>
      <c r="K28" s="79">
        <v>8</v>
      </c>
      <c r="L28" s="79">
        <v>0</v>
      </c>
      <c r="M28" s="79">
        <v>38</v>
      </c>
      <c r="N28" s="89">
        <v>2</v>
      </c>
      <c r="O28" s="90">
        <v>0</v>
      </c>
      <c r="P28" s="91">
        <f>N28+O28</f>
        <v>2</v>
      </c>
      <c r="Q28" s="80">
        <f>IFERROR(P28/M28,"-")</f>
        <v>0.052631578947368</v>
      </c>
      <c r="R28" s="79">
        <v>0</v>
      </c>
      <c r="S28" s="79">
        <v>0</v>
      </c>
      <c r="T28" s="80">
        <f>IFERROR(R28/(P28),"-")</f>
        <v>0</v>
      </c>
      <c r="U28" s="186">
        <f>IFERROR(J28/SUM(N28:O32),"-")</f>
        <v>10909.090909091</v>
      </c>
      <c r="V28" s="82">
        <v>0</v>
      </c>
      <c r="W28" s="80">
        <f>IF(P28=0,"-",V28/P28)</f>
        <v>0</v>
      </c>
      <c r="X28" s="185">
        <v>0</v>
      </c>
      <c r="Y28" s="186">
        <f>IFERROR(X28/P28,"-")</f>
        <v>0</v>
      </c>
      <c r="Z28" s="186" t="str">
        <f>IFERROR(X28/V28,"-")</f>
        <v>-</v>
      </c>
      <c r="AA28" s="180">
        <f>SUM(X28:X32)-SUM(J28:J32)</f>
        <v>-120000</v>
      </c>
      <c r="AB28" s="83">
        <f>SUM(X28:X32)/SUM(J28:J32)</f>
        <v>0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1</v>
      </c>
      <c r="AW28" s="105">
        <f>IF(P28=0,"",IF(AV28=0,"",(AV28/P28)))</f>
        <v>0.5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1</v>
      </c>
      <c r="BX28" s="125">
        <f>IF(P28=0,"",IF(BW28=0,"",(BW28/P28)))</f>
        <v>0.5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117</v>
      </c>
      <c r="C29" s="189"/>
      <c r="D29" s="189" t="s">
        <v>115</v>
      </c>
      <c r="E29" s="189" t="s">
        <v>109</v>
      </c>
      <c r="F29" s="189" t="s">
        <v>63</v>
      </c>
      <c r="G29" s="88" t="s">
        <v>82</v>
      </c>
      <c r="H29" s="88" t="s">
        <v>116</v>
      </c>
      <c r="I29" s="191" t="s">
        <v>118</v>
      </c>
      <c r="J29" s="180"/>
      <c r="K29" s="79">
        <v>4</v>
      </c>
      <c r="L29" s="79">
        <v>0</v>
      </c>
      <c r="M29" s="79">
        <v>28</v>
      </c>
      <c r="N29" s="89">
        <v>1</v>
      </c>
      <c r="O29" s="90">
        <v>0</v>
      </c>
      <c r="P29" s="91">
        <f>N29+O29</f>
        <v>1</v>
      </c>
      <c r="Q29" s="80">
        <f>IFERROR(P29/M29,"-")</f>
        <v>0.035714285714286</v>
      </c>
      <c r="R29" s="79">
        <v>0</v>
      </c>
      <c r="S29" s="79">
        <v>0</v>
      </c>
      <c r="T29" s="80">
        <f>IFERROR(R29/(P29),"-")</f>
        <v>0</v>
      </c>
      <c r="U29" s="186"/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1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119</v>
      </c>
      <c r="C30" s="189"/>
      <c r="D30" s="189" t="s">
        <v>115</v>
      </c>
      <c r="E30" s="189" t="s">
        <v>105</v>
      </c>
      <c r="F30" s="189" t="s">
        <v>63</v>
      </c>
      <c r="G30" s="88" t="s">
        <v>82</v>
      </c>
      <c r="H30" s="88" t="s">
        <v>116</v>
      </c>
      <c r="I30" s="190" t="s">
        <v>120</v>
      </c>
      <c r="J30" s="180"/>
      <c r="K30" s="79">
        <v>8</v>
      </c>
      <c r="L30" s="79">
        <v>0</v>
      </c>
      <c r="M30" s="79">
        <v>39</v>
      </c>
      <c r="N30" s="89">
        <v>4</v>
      </c>
      <c r="O30" s="90">
        <v>0</v>
      </c>
      <c r="P30" s="91">
        <f>N30+O30</f>
        <v>4</v>
      </c>
      <c r="Q30" s="80">
        <f>IFERROR(P30/M30,"-")</f>
        <v>0.1025641025641</v>
      </c>
      <c r="R30" s="79">
        <v>0</v>
      </c>
      <c r="S30" s="79">
        <v>0</v>
      </c>
      <c r="T30" s="80">
        <f>IFERROR(R30/(P30),"-")</f>
        <v>0</v>
      </c>
      <c r="U30" s="186"/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2</v>
      </c>
      <c r="AN30" s="99">
        <f>IF(P30=0,"",IF(AM30=0,"",(AM30/P30)))</f>
        <v>0.5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2</v>
      </c>
      <c r="BF30" s="111">
        <f>IF(P30=0,"",IF(BE30=0,"",(BE30/P30)))</f>
        <v>0.5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121</v>
      </c>
      <c r="C31" s="189"/>
      <c r="D31" s="189" t="s">
        <v>115</v>
      </c>
      <c r="E31" s="189" t="s">
        <v>100</v>
      </c>
      <c r="F31" s="189" t="s">
        <v>63</v>
      </c>
      <c r="G31" s="88" t="s">
        <v>82</v>
      </c>
      <c r="H31" s="88" t="s">
        <v>116</v>
      </c>
      <c r="I31" s="191" t="s">
        <v>122</v>
      </c>
      <c r="J31" s="180"/>
      <c r="K31" s="79">
        <v>7</v>
      </c>
      <c r="L31" s="79">
        <v>0</v>
      </c>
      <c r="M31" s="79">
        <v>34</v>
      </c>
      <c r="N31" s="89">
        <v>2</v>
      </c>
      <c r="O31" s="90">
        <v>0</v>
      </c>
      <c r="P31" s="91">
        <f>N31+O31</f>
        <v>2</v>
      </c>
      <c r="Q31" s="80">
        <f>IFERROR(P31/M31,"-")</f>
        <v>0.058823529411765</v>
      </c>
      <c r="R31" s="79">
        <v>0</v>
      </c>
      <c r="S31" s="79">
        <v>0</v>
      </c>
      <c r="T31" s="80">
        <f>IFERROR(R31/(P31),"-")</f>
        <v>0</v>
      </c>
      <c r="U31" s="186"/>
      <c r="V31" s="82">
        <v>0</v>
      </c>
      <c r="W31" s="80">
        <f>IF(P31=0,"-",V31/P31)</f>
        <v>0</v>
      </c>
      <c r="X31" s="185">
        <v>0</v>
      </c>
      <c r="Y31" s="186">
        <f>IFERROR(X31/P31,"-")</f>
        <v>0</v>
      </c>
      <c r="Z31" s="186" t="str">
        <f>IFERROR(X31/V31,"-")</f>
        <v>-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>
        <v>1</v>
      </c>
      <c r="BX31" s="125">
        <f>IF(P31=0,"",IF(BW31=0,"",(BW31/P31)))</f>
        <v>0.5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123</v>
      </c>
      <c r="C32" s="189"/>
      <c r="D32" s="189" t="s">
        <v>124</v>
      </c>
      <c r="E32" s="189" t="s">
        <v>124</v>
      </c>
      <c r="F32" s="189" t="s">
        <v>68</v>
      </c>
      <c r="G32" s="88" t="s">
        <v>125</v>
      </c>
      <c r="H32" s="88"/>
      <c r="I32" s="88"/>
      <c r="J32" s="180"/>
      <c r="K32" s="79">
        <v>43</v>
      </c>
      <c r="L32" s="79">
        <v>26</v>
      </c>
      <c r="M32" s="79">
        <v>6</v>
      </c>
      <c r="N32" s="89">
        <v>2</v>
      </c>
      <c r="O32" s="90">
        <v>0</v>
      </c>
      <c r="P32" s="91">
        <f>N32+O32</f>
        <v>2</v>
      </c>
      <c r="Q32" s="80">
        <f>IFERROR(P32/M32,"-")</f>
        <v>0.33333333333333</v>
      </c>
      <c r="R32" s="79">
        <v>0</v>
      </c>
      <c r="S32" s="79">
        <v>0</v>
      </c>
      <c r="T32" s="80">
        <f>IFERROR(R32/(P32),"-")</f>
        <v>0</v>
      </c>
      <c r="U32" s="186"/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</v>
      </c>
      <c r="BO32" s="118">
        <f>IF(P32=0,"",IF(BN32=0,"",(BN32/P32)))</f>
        <v>0.5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30"/>
      <c r="B33" s="85"/>
      <c r="C33" s="86"/>
      <c r="D33" s="86"/>
      <c r="E33" s="86"/>
      <c r="F33" s="87"/>
      <c r="G33" s="88"/>
      <c r="H33" s="88"/>
      <c r="I33" s="88"/>
      <c r="J33" s="181"/>
      <c r="K33" s="34"/>
      <c r="L33" s="34"/>
      <c r="M33" s="31"/>
      <c r="N33" s="23"/>
      <c r="O33" s="23"/>
      <c r="P33" s="23"/>
      <c r="Q33" s="32"/>
      <c r="R33" s="32"/>
      <c r="S33" s="23"/>
      <c r="T33" s="32"/>
      <c r="U33" s="187"/>
      <c r="V33" s="25"/>
      <c r="W33" s="25"/>
      <c r="X33" s="187"/>
      <c r="Y33" s="187"/>
      <c r="Z33" s="187"/>
      <c r="AA33" s="187"/>
      <c r="AB33" s="33"/>
      <c r="AC33" s="57"/>
      <c r="AD33" s="61"/>
      <c r="AE33" s="62"/>
      <c r="AF33" s="61"/>
      <c r="AG33" s="65"/>
      <c r="AH33" s="66"/>
      <c r="AI33" s="67"/>
      <c r="AJ33" s="68"/>
      <c r="AK33" s="68"/>
      <c r="AL33" s="68"/>
      <c r="AM33" s="61"/>
      <c r="AN33" s="62"/>
      <c r="AO33" s="61"/>
      <c r="AP33" s="65"/>
      <c r="AQ33" s="66"/>
      <c r="AR33" s="67"/>
      <c r="AS33" s="68"/>
      <c r="AT33" s="68"/>
      <c r="AU33" s="68"/>
      <c r="AV33" s="61"/>
      <c r="AW33" s="62"/>
      <c r="AX33" s="61"/>
      <c r="AY33" s="65"/>
      <c r="AZ33" s="66"/>
      <c r="BA33" s="67"/>
      <c r="BB33" s="68"/>
      <c r="BC33" s="68"/>
      <c r="BD33" s="68"/>
      <c r="BE33" s="61"/>
      <c r="BF33" s="62"/>
      <c r="BG33" s="61"/>
      <c r="BH33" s="65"/>
      <c r="BI33" s="66"/>
      <c r="BJ33" s="67"/>
      <c r="BK33" s="68"/>
      <c r="BL33" s="68"/>
      <c r="BM33" s="68"/>
      <c r="BN33" s="63"/>
      <c r="BO33" s="64"/>
      <c r="BP33" s="61"/>
      <c r="BQ33" s="65"/>
      <c r="BR33" s="66"/>
      <c r="BS33" s="67"/>
      <c r="BT33" s="68"/>
      <c r="BU33" s="68"/>
      <c r="BV33" s="68"/>
      <c r="BW33" s="63"/>
      <c r="BX33" s="64"/>
      <c r="BY33" s="61"/>
      <c r="BZ33" s="65"/>
      <c r="CA33" s="66"/>
      <c r="CB33" s="67"/>
      <c r="CC33" s="68"/>
      <c r="CD33" s="68"/>
      <c r="CE33" s="68"/>
      <c r="CF33" s="63"/>
      <c r="CG33" s="64"/>
      <c r="CH33" s="61"/>
      <c r="CI33" s="65"/>
      <c r="CJ33" s="66"/>
      <c r="CK33" s="67"/>
      <c r="CL33" s="68"/>
      <c r="CM33" s="68"/>
      <c r="CN33" s="68"/>
      <c r="CO33" s="69"/>
      <c r="CP33" s="66"/>
      <c r="CQ33" s="66"/>
      <c r="CR33" s="66"/>
      <c r="CS33" s="70"/>
    </row>
    <row r="34" spans="1:98">
      <c r="A34" s="30"/>
      <c r="B34" s="37"/>
      <c r="C34" s="21"/>
      <c r="D34" s="21"/>
      <c r="E34" s="21"/>
      <c r="F34" s="22"/>
      <c r="G34" s="36"/>
      <c r="H34" s="36"/>
      <c r="I34" s="73"/>
      <c r="J34" s="182"/>
      <c r="K34" s="34"/>
      <c r="L34" s="34"/>
      <c r="M34" s="31"/>
      <c r="N34" s="23"/>
      <c r="O34" s="23"/>
      <c r="P34" s="23"/>
      <c r="Q34" s="32"/>
      <c r="R34" s="32"/>
      <c r="S34" s="23"/>
      <c r="T34" s="32"/>
      <c r="U34" s="187"/>
      <c r="V34" s="25"/>
      <c r="W34" s="25"/>
      <c r="X34" s="187"/>
      <c r="Y34" s="187"/>
      <c r="Z34" s="187"/>
      <c r="AA34" s="187"/>
      <c r="AB34" s="33"/>
      <c r="AC34" s="59"/>
      <c r="AD34" s="61"/>
      <c r="AE34" s="62"/>
      <c r="AF34" s="61"/>
      <c r="AG34" s="65"/>
      <c r="AH34" s="66"/>
      <c r="AI34" s="67"/>
      <c r="AJ34" s="68"/>
      <c r="AK34" s="68"/>
      <c r="AL34" s="68"/>
      <c r="AM34" s="61"/>
      <c r="AN34" s="62"/>
      <c r="AO34" s="61"/>
      <c r="AP34" s="65"/>
      <c r="AQ34" s="66"/>
      <c r="AR34" s="67"/>
      <c r="AS34" s="68"/>
      <c r="AT34" s="68"/>
      <c r="AU34" s="68"/>
      <c r="AV34" s="61"/>
      <c r="AW34" s="62"/>
      <c r="AX34" s="61"/>
      <c r="AY34" s="65"/>
      <c r="AZ34" s="66"/>
      <c r="BA34" s="67"/>
      <c r="BB34" s="68"/>
      <c r="BC34" s="68"/>
      <c r="BD34" s="68"/>
      <c r="BE34" s="61"/>
      <c r="BF34" s="62"/>
      <c r="BG34" s="61"/>
      <c r="BH34" s="65"/>
      <c r="BI34" s="66"/>
      <c r="BJ34" s="67"/>
      <c r="BK34" s="68"/>
      <c r="BL34" s="68"/>
      <c r="BM34" s="68"/>
      <c r="BN34" s="63"/>
      <c r="BO34" s="64"/>
      <c r="BP34" s="61"/>
      <c r="BQ34" s="65"/>
      <c r="BR34" s="66"/>
      <c r="BS34" s="67"/>
      <c r="BT34" s="68"/>
      <c r="BU34" s="68"/>
      <c r="BV34" s="68"/>
      <c r="BW34" s="63"/>
      <c r="BX34" s="64"/>
      <c r="BY34" s="61"/>
      <c r="BZ34" s="65"/>
      <c r="CA34" s="66"/>
      <c r="CB34" s="67"/>
      <c r="CC34" s="68"/>
      <c r="CD34" s="68"/>
      <c r="CE34" s="68"/>
      <c r="CF34" s="63"/>
      <c r="CG34" s="64"/>
      <c r="CH34" s="61"/>
      <c r="CI34" s="65"/>
      <c r="CJ34" s="66"/>
      <c r="CK34" s="67"/>
      <c r="CL34" s="68"/>
      <c r="CM34" s="68"/>
      <c r="CN34" s="68"/>
      <c r="CO34" s="69"/>
      <c r="CP34" s="66"/>
      <c r="CQ34" s="66"/>
      <c r="CR34" s="66"/>
      <c r="CS34" s="70"/>
    </row>
    <row r="35" spans="1:98">
      <c r="A35" s="19">
        <f>AB35</f>
        <v>0.45087719298246</v>
      </c>
      <c r="B35" s="39"/>
      <c r="C35" s="39"/>
      <c r="D35" s="39"/>
      <c r="E35" s="39"/>
      <c r="F35" s="39"/>
      <c r="G35" s="40" t="s">
        <v>126</v>
      </c>
      <c r="H35" s="40"/>
      <c r="I35" s="40"/>
      <c r="J35" s="183">
        <f>SUM(J6:J34)</f>
        <v>1140000</v>
      </c>
      <c r="K35" s="41">
        <f>SUM(K6:K34)</f>
        <v>462</v>
      </c>
      <c r="L35" s="41">
        <f>SUM(L6:L34)</f>
        <v>204</v>
      </c>
      <c r="M35" s="41">
        <f>SUM(M6:M34)</f>
        <v>541</v>
      </c>
      <c r="N35" s="41">
        <f>SUM(N6:N34)</f>
        <v>80</v>
      </c>
      <c r="O35" s="41">
        <f>SUM(O6:O34)</f>
        <v>0</v>
      </c>
      <c r="P35" s="41">
        <f>SUM(P6:P34)</f>
        <v>80</v>
      </c>
      <c r="Q35" s="42">
        <f>IFERROR(P35/M35,"-")</f>
        <v>0.14787430683919</v>
      </c>
      <c r="R35" s="76">
        <f>SUM(R6:R34)</f>
        <v>9</v>
      </c>
      <c r="S35" s="76">
        <f>SUM(S6:S34)</f>
        <v>17</v>
      </c>
      <c r="T35" s="42">
        <f>IFERROR(R35/P35,"-")</f>
        <v>0.1125</v>
      </c>
      <c r="U35" s="188">
        <f>IFERROR(J35/P35,"-")</f>
        <v>14250</v>
      </c>
      <c r="V35" s="44">
        <f>SUM(V6:V34)</f>
        <v>10</v>
      </c>
      <c r="W35" s="42">
        <f>IFERROR(V35/P35,"-")</f>
        <v>0.125</v>
      </c>
      <c r="X35" s="183">
        <f>SUM(X6:X34)</f>
        <v>514000</v>
      </c>
      <c r="Y35" s="183">
        <f>IFERROR(X35/P35,"-")</f>
        <v>6425</v>
      </c>
      <c r="Z35" s="183">
        <f>IFERROR(X35/V35,"-")</f>
        <v>51400</v>
      </c>
      <c r="AA35" s="183">
        <f>X35-J35</f>
        <v>-626000</v>
      </c>
      <c r="AB35" s="45">
        <f>X35/J35</f>
        <v>0.45087719298246</v>
      </c>
      <c r="AC35" s="58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32"/>
    <mergeCell ref="J28:J32"/>
    <mergeCell ref="U28:U32"/>
    <mergeCell ref="AA28:AA32"/>
    <mergeCell ref="AB28:AB3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