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<sst xmlns="http://schemas.openxmlformats.org/spreadsheetml/2006/main" uniqueCount="80">
  <si>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</si>
  <si>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</si>
  <si>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</si>
  <si>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</si>
  <si>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</si>
  <si>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</si>
  <si>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</si>
  <si>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</si>
  <si>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</si>
  <si>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</si>
  <si>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</si>
  <si>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</si>
  <si>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</si>
  <si>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</si>
  <si>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</si>
  <si>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</si>
  <si>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</si>
  <si>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</si>
  <si>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</si>
  <si>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</si>
  <si>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</si>
  <si>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</si>
  <si>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</si>
  <si>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</si>
  <si>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</si>
  <si>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11月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</si>
  <si>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</si>
  <si>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</si>
  <si>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</si>
  <si>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</si>
  <si>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</si>
  <si>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</si>
  <si>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</si>
  <si>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</si>
  <si>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</si>
  <si>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</si>
  <si>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</si>
  <si>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</si>
  <si>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</si>
  <si>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</si>
  <si>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</si>
  <si>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</si>
  <si>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</si>
  <si>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</si>
  <si>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</si>
  <si>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</si>
  <si>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</si>
  <si>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</si>
  <si>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</si>
  <si>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</si>
  <si>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</si>
  <si>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</si>
  <si>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</si>
  <si>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</si>
  <si>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</si>
  <si>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</si>
  <si>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</si>
  <si>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</si>
  <si>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</si>
  <si>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</si>
  <si>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</si>
  <si>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</si>
  <si>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11/1～11/30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</si>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</sst>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162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1170001</v>
      </c>
      <c r="E7" s="34">
        <v>2311</v>
      </c>
      <c r="F7" s="34">
        <v>0</v>
      </c>
      <c r="G7" s="34">
        <v>26142</v>
      </c>
      <c r="H7" s="41">
        <v>584</v>
      </c>
      <c r="I7" s="42">
        <v>0</v>
      </c>
      <c r="J7" s="45">
        <f>H7+I7</f>
        <v>584</v>
      </c>
      <c r="K7" s="35">
        <f>IFERROR(J7/G7,"-")</f>
        <v>0.022339530257823</v>
      </c>
      <c r="L7" s="34">
        <v>131</v>
      </c>
      <c r="M7" s="34">
        <v>98</v>
      </c>
      <c r="N7" s="35">
        <f>IFERROR(L7/J7,"-")</f>
        <v>0.22431506849315</v>
      </c>
      <c r="O7" s="36">
        <f>IFERROR(D7/J7,"-")</f>
        <v>2003.426369863</v>
      </c>
      <c r="P7" s="37">
        <v>43</v>
      </c>
      <c r="Q7" s="35">
        <f>IFERROR(P7/J7,"-")</f>
        <v>0.073630136986301</v>
      </c>
      <c r="R7" s="204">
        <v>620000</v>
      </c>
      <c r="S7" s="205">
        <f>IFERROR(R7/J7,"-")</f>
        <v>1061.6438356164</v>
      </c>
      <c r="T7" s="205">
        <f>IFERROR(R7/P7,"-")</f>
        <v>14418.604651163</v>
      </c>
      <c r="U7" s="199">
        <f>IFERROR(R7-D7,"-")</f>
        <v>-550001</v>
      </c>
      <c r="V7" s="38">
        <f>R7/D7</f>
        <v>0.52991407699652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1170001</v>
      </c>
      <c r="E10" s="21">
        <f>SUM(E6:E8)</f>
        <v>2311</v>
      </c>
      <c r="F10" s="21">
        <f>SUM(F6:F8)</f>
        <v>0</v>
      </c>
      <c r="G10" s="21">
        <f>SUM(G6:G8)</f>
        <v>26304</v>
      </c>
      <c r="H10" s="21">
        <f>SUM(H6:H8)</f>
        <v>584</v>
      </c>
      <c r="I10" s="21">
        <f>SUM(I6:I8)</f>
        <v>0</v>
      </c>
      <c r="J10" s="21">
        <f>SUM(J6:J8)</f>
        <v>584</v>
      </c>
      <c r="K10" s="22">
        <f>IFERROR(J10/G10,"-")</f>
        <v>0.022201946472019</v>
      </c>
      <c r="L10" s="31">
        <f>SUM(L6:L8)</f>
        <v>131</v>
      </c>
      <c r="M10" s="31">
        <f>SUM(M6:M8)</f>
        <v>98</v>
      </c>
      <c r="N10" s="22">
        <f>IFERROR(L10/J10,"-")</f>
        <v>0.22431506849315</v>
      </c>
      <c r="O10" s="23">
        <f>IFERROR(D10/J10,"-")</f>
        <v>2003.426369863</v>
      </c>
      <c r="P10" s="24">
        <f>SUM(P6:P8)</f>
        <v>43</v>
      </c>
      <c r="Q10" s="22">
        <f>IFERROR(P10/J10,"-")</f>
        <v>0.073630136986301</v>
      </c>
      <c r="R10" s="202">
        <f>SUM(R6:R8)</f>
        <v>620000</v>
      </c>
      <c r="S10" s="202">
        <f>IFERROR(R10/J10,"-")</f>
        <v>1061.6438356164</v>
      </c>
      <c r="T10" s="202">
        <f>IFERROR(R10/P10,"-")</f>
        <v>14418.604651163</v>
      </c>
      <c r="U10" s="202">
        <f>SUM(U6:U8)</f>
        <v>-550001</v>
      </c>
      <c r="V10" s="25">
        <f>IFERROR(R10/D10,"-")</f>
        <v>0.52991407699652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>
        <v>0</v>
      </c>
      <c r="J6" s="78">
        <v>0</v>
      </c>
      <c r="K6" s="78">
        <v>162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162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0.52991407699652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1170001</v>
      </c>
      <c r="H6" s="78">
        <v>2308</v>
      </c>
      <c r="I6" s="78">
        <v>0</v>
      </c>
      <c r="J6" s="78">
        <v>26076</v>
      </c>
      <c r="K6" s="79">
        <v>584</v>
      </c>
      <c r="L6" s="81">
        <f>IFERROR(K6/J6,"-")</f>
        <v>0.022396073017334</v>
      </c>
      <c r="M6" s="78">
        <v>131</v>
      </c>
      <c r="N6" s="78">
        <v>98</v>
      </c>
      <c r="O6" s="81">
        <f>IFERROR(M6/(K6),"-")</f>
        <v>0.22431506849315</v>
      </c>
      <c r="P6" s="82">
        <f>IFERROR(G6/SUM(K6:K6),"-")</f>
        <v>2003.426369863</v>
      </c>
      <c r="Q6" s="83">
        <v>43</v>
      </c>
      <c r="R6" s="81">
        <f>IF(K6=0,"-",Q6/K6)</f>
        <v>0.073630136986301</v>
      </c>
      <c r="S6" s="213">
        <v>620000</v>
      </c>
      <c r="T6" s="214">
        <f>IFERROR(S6/K6,"-")</f>
        <v>1061.6438356164</v>
      </c>
      <c r="U6" s="214">
        <f>IFERROR(S6/Q6,"-")</f>
        <v>14418.604651163</v>
      </c>
      <c r="V6" s="208">
        <f>SUM(S6:S6)-SUM(G6:G6)</f>
        <v>-550001</v>
      </c>
      <c r="W6" s="85">
        <f>SUM(S6:S6)/SUM(G6:G6)</f>
        <v>0.52991407699652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1</v>
      </c>
      <c r="AI6" s="93">
        <f>IF(K6=0,"",IF(AH6=0,"",(AH6/K6)))</f>
        <v>0.0017123287671233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4</v>
      </c>
      <c r="AR6" s="99">
        <f>IF(K6=0,"",IF(AQ6=0,"",(AQ6/K6)))</f>
        <v>0.0068493150684932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15</v>
      </c>
      <c r="BA6" s="105">
        <f>IF(K6=0,"",IF(AZ6=0,"",(AZ6/K6)))</f>
        <v>0.025684931506849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189</v>
      </c>
      <c r="BJ6" s="111">
        <f>IF(K6=0,"",IF(BI6=0,"",(BI6/K6)))</f>
        <v>0.3236301369863</v>
      </c>
      <c r="BK6" s="112">
        <v>20</v>
      </c>
      <c r="BL6" s="113">
        <f>IFERROR(BK6/BI6,"-")</f>
        <v>0.10582010582011</v>
      </c>
      <c r="BM6" s="114">
        <v>244000</v>
      </c>
      <c r="BN6" s="115">
        <f>IFERROR(BM6/BI6,"-")</f>
        <v>1291.0052910053</v>
      </c>
      <c r="BO6" s="116">
        <v>11</v>
      </c>
      <c r="BP6" s="116">
        <v>3</v>
      </c>
      <c r="BQ6" s="116">
        <v>6</v>
      </c>
      <c r="BR6" s="117">
        <v>268</v>
      </c>
      <c r="BS6" s="118">
        <f>IF(K6=0,"",IF(BR6=0,"",(BR6/K6)))</f>
        <v>0.45890410958904</v>
      </c>
      <c r="BT6" s="119">
        <v>13</v>
      </c>
      <c r="BU6" s="120">
        <f>IFERROR(BT6/BR6,"-")</f>
        <v>0.048507462686567</v>
      </c>
      <c r="BV6" s="121">
        <v>227000</v>
      </c>
      <c r="BW6" s="122">
        <f>IFERROR(BV6/BR6,"-")</f>
        <v>847.01492537313</v>
      </c>
      <c r="BX6" s="123">
        <v>5</v>
      </c>
      <c r="BY6" s="123">
        <v>4</v>
      </c>
      <c r="BZ6" s="123">
        <v>4</v>
      </c>
      <c r="CA6" s="124">
        <v>107</v>
      </c>
      <c r="CB6" s="125">
        <f>IF(K6=0,"",IF(CA6=0,"",(CA6/K6)))</f>
        <v>0.18321917808219</v>
      </c>
      <c r="CC6" s="126">
        <v>10</v>
      </c>
      <c r="CD6" s="127">
        <f>IFERROR(CC6/CA6,"-")</f>
        <v>0.093457943925234</v>
      </c>
      <c r="CE6" s="128">
        <v>149000</v>
      </c>
      <c r="CF6" s="129">
        <f>IFERROR(CE6/CA6,"-")</f>
        <v>1392.523364486</v>
      </c>
      <c r="CG6" s="130">
        <v>3</v>
      </c>
      <c r="CH6" s="130"/>
      <c r="CI6" s="130">
        <v>7</v>
      </c>
      <c r="CJ6" s="131">
        <v>43</v>
      </c>
      <c r="CK6" s="132">
        <v>620000</v>
      </c>
      <c r="CL6" s="132">
        <v>110000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3</v>
      </c>
      <c r="I7" s="78">
        <v>0</v>
      </c>
      <c r="J7" s="78">
        <v>2</v>
      </c>
      <c r="K7" s="79">
        <v>0</v>
      </c>
      <c r="L7" s="81">
        <f>IFERROR(K7/J7,"-")</f>
        <v>0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64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1170001</v>
      </c>
      <c r="H11" s="152">
        <f>SUM(H6:H10)</f>
        <v>2311</v>
      </c>
      <c r="I11" s="152">
        <f>SUM(I6:I10)</f>
        <v>0</v>
      </c>
      <c r="J11" s="152">
        <f>SUM(J6:J10)</f>
        <v>26142</v>
      </c>
      <c r="K11" s="152">
        <f>SUM(K6:K10)</f>
        <v>584</v>
      </c>
      <c r="L11" s="154">
        <f>IFERROR(K11/J11,"-")</f>
        <v>0.022339530257823</v>
      </c>
      <c r="M11" s="155">
        <f>SUM(M6:M10)</f>
        <v>131</v>
      </c>
      <c r="N11" s="155">
        <f>SUM(N6:N10)</f>
        <v>98</v>
      </c>
      <c r="O11" s="154">
        <f>IFERROR(M11/K11,"-")</f>
        <v>0.22431506849315</v>
      </c>
      <c r="P11" s="156">
        <f>IFERROR(G11/K11,"-")</f>
        <v>2003.426369863</v>
      </c>
      <c r="Q11" s="157">
        <f>SUM(Q6:Q10)</f>
        <v>43</v>
      </c>
      <c r="R11" s="154">
        <f>IFERROR(Q11/K11,"-")</f>
        <v>0.073630136986301</v>
      </c>
      <c r="S11" s="211">
        <f>SUM(S6:S10)</f>
        <v>620000</v>
      </c>
      <c r="T11" s="211">
        <f>IFERROR(S11/K11,"-")</f>
        <v>1061.6438356164</v>
      </c>
      <c r="U11" s="211">
        <f>IFERROR(S11/Q11,"-")</f>
        <v>14418.604651163</v>
      </c>
      <c r="V11" s="211">
        <f>S11-G11</f>
        <v>-550001</v>
      </c>
      <c r="W11" s="158">
        <f>S11/G11</f>
        <v>0.52991407699652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