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<sst xmlns="http://schemas.openxmlformats.org/spreadsheetml/2006/main" uniqueCount="80">
  <si>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</si>
  <si>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</si>
  <si>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</si>
  <si>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</si>
  <si>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</si>
  <si>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</si>
  <si>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</si>
  <si>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</si>
  <si>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</si>
  <si>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</si>
  <si>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</si>
  <si>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</si>
  <si>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</si>
  <si>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</si>
  <si>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</si>
  <si>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</si>
  <si>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</si>
  <si>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</si>
  <si>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</si>
  <si>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</si>
  <si>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</si>
  <si>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</si>
  <si>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</si>
  <si>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</si>
  <si>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</si>
  <si>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05月</t>
  </si>
  <si>
    <t>どきどき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</si>
  <si>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</si>
  <si>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</si>
  <si>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</si>
  <si>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</si>
  <si>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</si>
  <si>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</si>
  <si>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</si>
  <si>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</si>
  <si>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</si>
  <si>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</si>
  <si>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</si>
  <si>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</si>
  <si>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</si>
  <si>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</si>
  <si>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</si>
  <si>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</si>
  <si>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</si>
  <si>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</si>
  <si>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</si>
  <si>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</si>
  <si>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</si>
  <si>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</si>
  <si>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</si>
  <si>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</si>
  <si>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</si>
  <si>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</si>
  <si>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</si>
  <si>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</si>
  <si>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</si>
  <si>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</si>
  <si>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</si>
  <si>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</si>
  <si>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</si>
  <si>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</si>
  <si>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</si>
  <si>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5/1～5/31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</si>
  <si>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</si>
  <si>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</si>
  <si>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</si>
  <si>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</si>
  <si>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</si>
  <si>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</si>
  <si>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</si>
  <si>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</si>
  <si>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</si>
  <si>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</si>
  <si>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</si>
  <si>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</si>
  <si>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</si>
  <si>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</si>
  <si>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adli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</si>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</sst>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166</v>
      </c>
      <c r="H6" s="41">
        <v>0</v>
      </c>
      <c r="I6" s="42">
        <v>0</v>
      </c>
      <c r="J6" s="45">
        <f>H6+I6</f>
        <v>0</v>
      </c>
      <c r="K6" s="35">
        <f>IFERROR(J6/G6,"-")</f>
        <v>0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3</v>
      </c>
      <c r="D7" s="199">
        <v>370164</v>
      </c>
      <c r="E7" s="34">
        <v>568</v>
      </c>
      <c r="F7" s="34">
        <v>0</v>
      </c>
      <c r="G7" s="34">
        <v>14717</v>
      </c>
      <c r="H7" s="41">
        <v>188</v>
      </c>
      <c r="I7" s="42">
        <v>0</v>
      </c>
      <c r="J7" s="45">
        <f>H7+I7</f>
        <v>188</v>
      </c>
      <c r="K7" s="35">
        <f>IFERROR(J7/G7,"-")</f>
        <v>0.012774342596997</v>
      </c>
      <c r="L7" s="34">
        <v>178</v>
      </c>
      <c r="M7" s="34">
        <v>21</v>
      </c>
      <c r="N7" s="35">
        <f>IFERROR(L7/J7,"-")</f>
        <v>0.9468085106383</v>
      </c>
      <c r="O7" s="36">
        <f>IFERROR(D7/J7,"-")</f>
        <v>1968.9574468085</v>
      </c>
      <c r="P7" s="37">
        <v>15</v>
      </c>
      <c r="Q7" s="35">
        <f>IFERROR(P7/J7,"-")</f>
        <v>0.079787234042553</v>
      </c>
      <c r="R7" s="204">
        <v>185000</v>
      </c>
      <c r="S7" s="205">
        <f>IFERROR(R7/J7,"-")</f>
        <v>984.04255319149</v>
      </c>
      <c r="T7" s="205">
        <f>IFERROR(R7/P7,"-")</f>
        <v>12333.333333333</v>
      </c>
      <c r="U7" s="199">
        <f>IFERROR(R7-D7,"-")</f>
        <v>-185164</v>
      </c>
      <c r="V7" s="38">
        <f>R7/D7</f>
        <v>0.49977847656714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370164</v>
      </c>
      <c r="E10" s="21">
        <f>SUM(E6:E8)</f>
        <v>568</v>
      </c>
      <c r="F10" s="21">
        <f>SUM(F6:F8)</f>
        <v>0</v>
      </c>
      <c r="G10" s="21">
        <f>SUM(G6:G8)</f>
        <v>14883</v>
      </c>
      <c r="H10" s="21">
        <f>SUM(H6:H8)</f>
        <v>188</v>
      </c>
      <c r="I10" s="21">
        <f>SUM(I6:I8)</f>
        <v>0</v>
      </c>
      <c r="J10" s="21">
        <f>SUM(J6:J8)</f>
        <v>188</v>
      </c>
      <c r="K10" s="22">
        <f>IFERROR(J10/G10,"-")</f>
        <v>0.012631861855809</v>
      </c>
      <c r="L10" s="31">
        <f>SUM(L6:L8)</f>
        <v>178</v>
      </c>
      <c r="M10" s="31">
        <f>SUM(M6:M8)</f>
        <v>21</v>
      </c>
      <c r="N10" s="22">
        <f>IFERROR(L10/J10,"-")</f>
        <v>0.9468085106383</v>
      </c>
      <c r="O10" s="23">
        <f>IFERROR(D10/J10,"-")</f>
        <v>1968.9574468085</v>
      </c>
      <c r="P10" s="24">
        <f>SUM(P6:P8)</f>
        <v>15</v>
      </c>
      <c r="Q10" s="22">
        <f>IFERROR(P10/J10,"-")</f>
        <v>0.079787234042553</v>
      </c>
      <c r="R10" s="202">
        <f>SUM(R6:R8)</f>
        <v>185000</v>
      </c>
      <c r="S10" s="202">
        <f>IFERROR(R10/J10,"-")</f>
        <v>984.04255319149</v>
      </c>
      <c r="T10" s="202">
        <f>IFERROR(R10/P10,"-")</f>
        <v>12333.333333333</v>
      </c>
      <c r="U10" s="202">
        <f>SUM(U6:U8)</f>
        <v>-185164</v>
      </c>
      <c r="V10" s="25">
        <f>IFERROR(R10/D10,"-")</f>
        <v>0.49977847656714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/>
      <c r="E6" s="77" t="s">
        <v>61</v>
      </c>
      <c r="F6" s="77" t="s">
        <v>62</v>
      </c>
      <c r="G6" s="208">
        <v>0</v>
      </c>
      <c r="H6" s="208">
        <v>1900</v>
      </c>
      <c r="I6" s="78">
        <v>0</v>
      </c>
      <c r="J6" s="78">
        <v>0</v>
      </c>
      <c r="K6" s="78">
        <v>166</v>
      </c>
      <c r="L6" s="79">
        <v>0</v>
      </c>
      <c r="M6" s="80">
        <v>0</v>
      </c>
      <c r="N6" s="81">
        <f>IFERROR(L6/K6,"-")</f>
        <v>0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63</v>
      </c>
      <c r="C7" s="215"/>
      <c r="D7" s="215" t="s">
        <v>64</v>
      </c>
      <c r="E7" s="77" t="s">
        <v>65</v>
      </c>
      <c r="F7" s="77" t="s">
        <v>62</v>
      </c>
      <c r="G7" s="208">
        <v>0</v>
      </c>
      <c r="H7" s="208">
        <v>2000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64</v>
      </c>
      <c r="E8" s="77" t="s">
        <v>67</v>
      </c>
      <c r="F8" s="77" t="s">
        <v>62</v>
      </c>
      <c r="G8" s="208">
        <v>0</v>
      </c>
      <c r="H8" s="208">
        <v>2000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64</v>
      </c>
      <c r="E9" s="77" t="s">
        <v>69</v>
      </c>
      <c r="F9" s="77" t="s">
        <v>62</v>
      </c>
      <c r="G9" s="208">
        <v>0</v>
      </c>
      <c r="H9" s="208">
        <v>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64</v>
      </c>
      <c r="E10" s="77" t="s">
        <v>69</v>
      </c>
      <c r="F10" s="77" t="s">
        <v>62</v>
      </c>
      <c r="G10" s="208">
        <v>0</v>
      </c>
      <c r="H10" s="208">
        <v>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71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166</v>
      </c>
      <c r="L13" s="152">
        <f>SUM(L6:L12)</f>
        <v>0</v>
      </c>
      <c r="M13" s="152">
        <f>SUM(M6:M12)</f>
        <v>0</v>
      </c>
      <c r="N13" s="154">
        <f>IFERROR(L13/K13,"-")</f>
        <v>0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72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0.50351041165123</v>
      </c>
      <c r="B6" s="215" t="s">
        <v>73</v>
      </c>
      <c r="C6" s="215"/>
      <c r="D6" s="215"/>
      <c r="E6" s="77" t="s">
        <v>74</v>
      </c>
      <c r="F6" s="77" t="s">
        <v>62</v>
      </c>
      <c r="G6" s="208">
        <v>317769</v>
      </c>
      <c r="H6" s="78">
        <v>474</v>
      </c>
      <c r="I6" s="78">
        <v>0</v>
      </c>
      <c r="J6" s="78">
        <v>9436</v>
      </c>
      <c r="K6" s="79">
        <v>154</v>
      </c>
      <c r="L6" s="81">
        <f>IFERROR(K6/J6,"-")</f>
        <v>0.016320474777448</v>
      </c>
      <c r="M6" s="78">
        <v>146</v>
      </c>
      <c r="N6" s="78">
        <v>20</v>
      </c>
      <c r="O6" s="81">
        <f>IFERROR(M6/(K6),"-")</f>
        <v>0.94805194805195</v>
      </c>
      <c r="P6" s="82">
        <f>IFERROR(G6/SUM(K6:K6),"-")</f>
        <v>2063.4350649351</v>
      </c>
      <c r="Q6" s="83">
        <v>10</v>
      </c>
      <c r="R6" s="81">
        <f>IF(K6=0,"-",Q6/K6)</f>
        <v>0.064935064935065</v>
      </c>
      <c r="S6" s="213">
        <v>160000</v>
      </c>
      <c r="T6" s="214">
        <f>IFERROR(S6/K6,"-")</f>
        <v>1038.961038961</v>
      </c>
      <c r="U6" s="214">
        <f>IFERROR(S6/Q6,"-")</f>
        <v>16000</v>
      </c>
      <c r="V6" s="208">
        <f>SUM(S6:S6)-SUM(G6:G6)</f>
        <v>-157769</v>
      </c>
      <c r="W6" s="85">
        <f>SUM(S6:S6)/SUM(G6:G6)</f>
        <v>0.50351041165123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1</v>
      </c>
      <c r="AR6" s="99">
        <f>IF(K6=0,"",IF(AQ6=0,"",(AQ6/K6)))</f>
        <v>0.0064935064935065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4</v>
      </c>
      <c r="BA6" s="105">
        <f>IF(K6=0,"",IF(AZ6=0,"",(AZ6/K6)))</f>
        <v>0.025974025974026</v>
      </c>
      <c r="BB6" s="104"/>
      <c r="BC6" s="106">
        <f>IFERROR(BB6/AZ6,"-")</f>
        <v>0</v>
      </c>
      <c r="BD6" s="107"/>
      <c r="BE6" s="108">
        <f>IFERROR(BD6/AZ6,"-")</f>
        <v>0</v>
      </c>
      <c r="BF6" s="109"/>
      <c r="BG6" s="109"/>
      <c r="BH6" s="109"/>
      <c r="BI6" s="110">
        <v>45</v>
      </c>
      <c r="BJ6" s="111">
        <f>IF(K6=0,"",IF(BI6=0,"",(BI6/K6)))</f>
        <v>0.29220779220779</v>
      </c>
      <c r="BK6" s="112">
        <v>7</v>
      </c>
      <c r="BL6" s="113">
        <f>IFERROR(BK6/BI6,"-")</f>
        <v>0.15555555555556</v>
      </c>
      <c r="BM6" s="114">
        <v>106000</v>
      </c>
      <c r="BN6" s="115">
        <f>IFERROR(BM6/BI6,"-")</f>
        <v>2355.5555555556</v>
      </c>
      <c r="BO6" s="116">
        <v>3</v>
      </c>
      <c r="BP6" s="116">
        <v>1</v>
      </c>
      <c r="BQ6" s="116">
        <v>3</v>
      </c>
      <c r="BR6" s="117">
        <v>77</v>
      </c>
      <c r="BS6" s="118">
        <f>IF(K6=0,"",IF(BR6=0,"",(BR6/K6)))</f>
        <v>0.5</v>
      </c>
      <c r="BT6" s="119">
        <v>3</v>
      </c>
      <c r="BU6" s="120">
        <f>IFERROR(BT6/BR6,"-")</f>
        <v>0.038961038961039</v>
      </c>
      <c r="BV6" s="121">
        <v>54000</v>
      </c>
      <c r="BW6" s="122">
        <f>IFERROR(BV6/BR6,"-")</f>
        <v>701.2987012987</v>
      </c>
      <c r="BX6" s="123">
        <v>1</v>
      </c>
      <c r="BY6" s="123">
        <v>1</v>
      </c>
      <c r="BZ6" s="123">
        <v>1</v>
      </c>
      <c r="CA6" s="124">
        <v>27</v>
      </c>
      <c r="CB6" s="125">
        <f>IF(K6=0,"",IF(CA6=0,"",(CA6/K6)))</f>
        <v>0.17532467532468</v>
      </c>
      <c r="CC6" s="126"/>
      <c r="CD6" s="127">
        <f>IFERROR(CC6/CA6,"-")</f>
        <v>0</v>
      </c>
      <c r="CE6" s="128"/>
      <c r="CF6" s="129">
        <f>IFERROR(CE6/CA6,"-")</f>
        <v>0</v>
      </c>
      <c r="CG6" s="130"/>
      <c r="CH6" s="130"/>
      <c r="CI6" s="130"/>
      <c r="CJ6" s="131">
        <v>10</v>
      </c>
      <c r="CK6" s="132">
        <v>160000</v>
      </c>
      <c r="CL6" s="132">
        <v>48000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75</v>
      </c>
      <c r="C7" s="215"/>
      <c r="D7" s="215"/>
      <c r="E7" s="77" t="s">
        <v>76</v>
      </c>
      <c r="F7" s="77" t="s">
        <v>62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>
        <f>W8</f>
        <v>0.47714476572192</v>
      </c>
      <c r="B8" s="215" t="s">
        <v>77</v>
      </c>
      <c r="C8" s="215"/>
      <c r="D8" s="215"/>
      <c r="E8" s="77" t="s">
        <v>78</v>
      </c>
      <c r="F8" s="77" t="s">
        <v>62</v>
      </c>
      <c r="G8" s="208">
        <v>52395</v>
      </c>
      <c r="H8" s="78">
        <v>94</v>
      </c>
      <c r="I8" s="78">
        <v>0</v>
      </c>
      <c r="J8" s="78">
        <v>5281</v>
      </c>
      <c r="K8" s="79">
        <v>34</v>
      </c>
      <c r="L8" s="81">
        <f>IFERROR(K8/J8,"-")</f>
        <v>0.0064381745881462</v>
      </c>
      <c r="M8" s="78">
        <v>32</v>
      </c>
      <c r="N8" s="78">
        <v>1</v>
      </c>
      <c r="O8" s="81">
        <f>IFERROR(M8/(K8),"-")</f>
        <v>0.94117647058824</v>
      </c>
      <c r="P8" s="82">
        <f>IFERROR(G8/SUM(K8:K8),"-")</f>
        <v>1541.0294117647</v>
      </c>
      <c r="Q8" s="83">
        <v>5</v>
      </c>
      <c r="R8" s="81">
        <f>IF(K8=0,"-",Q8/K8)</f>
        <v>0.14705882352941</v>
      </c>
      <c r="S8" s="213">
        <v>25000</v>
      </c>
      <c r="T8" s="214">
        <f>IFERROR(S8/K8,"-")</f>
        <v>735.29411764706</v>
      </c>
      <c r="U8" s="214">
        <f>IFERROR(S8/Q8,"-")</f>
        <v>5000</v>
      </c>
      <c r="V8" s="208">
        <f>SUM(S8:S8)-SUM(G8:G8)</f>
        <v>-27395</v>
      </c>
      <c r="W8" s="85">
        <f>SUM(S8:S8)/SUM(G8:G8)</f>
        <v>0.47714476572192</v>
      </c>
      <c r="Y8" s="86"/>
      <c r="Z8" s="87">
        <f>IF(K8=0,"",IF(Y8=0,"",(Y8/K8)))</f>
        <v>0</v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>
        <f>IF(K8=0,"",IF(AH8=0,"",(AH8/K8)))</f>
        <v>0</v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>
        <f>IF(K8=0,"",IF(AQ8=0,"",(AQ8/K8)))</f>
        <v>0</v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>
        <v>2</v>
      </c>
      <c r="BA8" s="105">
        <f>IF(K8=0,"",IF(AZ8=0,"",(AZ8/K8)))</f>
        <v>0.058823529411765</v>
      </c>
      <c r="BB8" s="104">
        <v>1</v>
      </c>
      <c r="BC8" s="106">
        <f>IFERROR(BB8/AZ8,"-")</f>
        <v>0.5</v>
      </c>
      <c r="BD8" s="107">
        <v>3000</v>
      </c>
      <c r="BE8" s="108">
        <f>IFERROR(BD8/AZ8,"-")</f>
        <v>1500</v>
      </c>
      <c r="BF8" s="109">
        <v>1</v>
      </c>
      <c r="BG8" s="109"/>
      <c r="BH8" s="109"/>
      <c r="BI8" s="110">
        <v>12</v>
      </c>
      <c r="BJ8" s="111">
        <f>IF(K8=0,"",IF(BI8=0,"",(BI8/K8)))</f>
        <v>0.35294117647059</v>
      </c>
      <c r="BK8" s="112"/>
      <c r="BL8" s="113">
        <f>IFERROR(BK8/BI8,"-")</f>
        <v>0</v>
      </c>
      <c r="BM8" s="114"/>
      <c r="BN8" s="115">
        <f>IFERROR(BM8/BI8,"-")</f>
        <v>0</v>
      </c>
      <c r="BO8" s="116"/>
      <c r="BP8" s="116"/>
      <c r="BQ8" s="116"/>
      <c r="BR8" s="117">
        <v>13</v>
      </c>
      <c r="BS8" s="118">
        <f>IF(K8=0,"",IF(BR8=0,"",(BR8/K8)))</f>
        <v>0.38235294117647</v>
      </c>
      <c r="BT8" s="119">
        <v>3</v>
      </c>
      <c r="BU8" s="120">
        <f>IFERROR(BT8/BR8,"-")</f>
        <v>0.23076923076923</v>
      </c>
      <c r="BV8" s="121">
        <v>16000</v>
      </c>
      <c r="BW8" s="122">
        <f>IFERROR(BV8/BR8,"-")</f>
        <v>1230.7692307692</v>
      </c>
      <c r="BX8" s="123">
        <v>2</v>
      </c>
      <c r="BY8" s="123">
        <v>1</v>
      </c>
      <c r="BZ8" s="123"/>
      <c r="CA8" s="124">
        <v>7</v>
      </c>
      <c r="CB8" s="125">
        <f>IF(K8=0,"",IF(CA8=0,"",(CA8/K8)))</f>
        <v>0.20588235294118</v>
      </c>
      <c r="CC8" s="126">
        <v>1</v>
      </c>
      <c r="CD8" s="127">
        <f>IFERROR(CC8/CA8,"-")</f>
        <v>0.14285714285714</v>
      </c>
      <c r="CE8" s="128">
        <v>6000</v>
      </c>
      <c r="CF8" s="129">
        <f>IFERROR(CE8/CA8,"-")</f>
        <v>857.14285714286</v>
      </c>
      <c r="CG8" s="130"/>
      <c r="CH8" s="130">
        <v>1</v>
      </c>
      <c r="CI8" s="130"/>
      <c r="CJ8" s="131">
        <v>5</v>
      </c>
      <c r="CK8" s="132">
        <v>25000</v>
      </c>
      <c r="CL8" s="132">
        <v>8000</v>
      </c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79</v>
      </c>
      <c r="F11" s="153"/>
      <c r="G11" s="211">
        <f>SUM(G6:G10)</f>
        <v>370164</v>
      </c>
      <c r="H11" s="152">
        <f>SUM(H6:H10)</f>
        <v>568</v>
      </c>
      <c r="I11" s="152">
        <f>SUM(I6:I10)</f>
        <v>0</v>
      </c>
      <c r="J11" s="152">
        <f>SUM(J6:J10)</f>
        <v>14717</v>
      </c>
      <c r="K11" s="152">
        <f>SUM(K6:K10)</f>
        <v>188</v>
      </c>
      <c r="L11" s="154">
        <f>IFERROR(K11/J11,"-")</f>
        <v>0.012774342596997</v>
      </c>
      <c r="M11" s="155">
        <f>SUM(M6:M10)</f>
        <v>178</v>
      </c>
      <c r="N11" s="155">
        <f>SUM(N6:N10)</f>
        <v>21</v>
      </c>
      <c r="O11" s="154">
        <f>IFERROR(M11/K11,"-")</f>
        <v>0.9468085106383</v>
      </c>
      <c r="P11" s="156">
        <f>IFERROR(G11/K11,"-")</f>
        <v>1968.9574468085</v>
      </c>
      <c r="Q11" s="157">
        <f>SUM(Q6:Q10)</f>
        <v>15</v>
      </c>
      <c r="R11" s="154">
        <f>IFERROR(Q11/K11,"-")</f>
        <v>0.079787234042553</v>
      </c>
      <c r="S11" s="211">
        <f>SUM(S6:S10)</f>
        <v>185000</v>
      </c>
      <c r="T11" s="211">
        <f>IFERROR(S11/K11,"-")</f>
        <v>984.04255319149</v>
      </c>
      <c r="U11" s="211">
        <f>IFERROR(S11/Q11,"-")</f>
        <v>12333.333333333</v>
      </c>
      <c r="V11" s="211">
        <f>S11-G11</f>
        <v>-185164</v>
      </c>
      <c r="W11" s="158">
        <f>S11/G11</f>
        <v>0.49977847656714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