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<sst xmlns="http://schemas.openxmlformats.org/spreadsheetml/2006/main" uniqueCount="115">
  <si>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</si>
  <si>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</si>
  <si>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</si>
  <si>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</si>
  <si>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</si>
  <si>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</si>
  <si>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</si>
  <si>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</si>
  <si>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</si>
  <si>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</si>
  <si>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</si>
  <si>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</si>
  <si>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</si>
  <si>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</si>
  <si>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</si>
  <si>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</si>
  <si>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</si>
  <si>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</si>
  <si>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</si>
  <si>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</si>
  <si>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</si>
  <si>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</si>
  <si>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</si>
  <si>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</si>
  <si>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</si>
  <si>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</si>
  <si>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12月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</si>
  <si>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</si>
  <si>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</si>
  <si>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</si>
  <si>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</si>
  <si>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</si>
  <si>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</si>
  <si>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</si>
  <si>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</si>
  <si>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</si>
  <si>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</si>
  <si>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</si>
  <si>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</si>
  <si>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</si>
  <si>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</si>
  <si>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</si>
  <si>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</si>
  <si>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</si>
  <si>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</si>
  <si>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</si>
  <si>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</si>
  <si>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</si>
  <si>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</si>
  <si>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</si>
  <si>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</si>
  <si>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</si>
  <si>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</si>
  <si>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</si>
  <si>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</si>
  <si>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</si>
  <si>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</si>
  <si>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</si>
  <si>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</si>
  <si>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</si>
  <si>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</si>
  <si>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</si>
  <si>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dz144</t>
  </si>
  <si>
    <t>扶桑社</t>
  </si>
  <si>
    <t>（塩見彩）</t>
  </si>
  <si>
    <t>求む50歳以上の女性と恋愛・結婚したい男性</t>
  </si>
  <si>
    <t>lp02</t>
  </si>
  <si>
    <t>Tvnavi</t>
  </si>
  <si>
    <t>(月間Tvnavi)①</t>
  </si>
  <si>
    <t>12月16日(月)</t>
  </si>
  <si>
    <t>dz145</t>
  </si>
  <si>
    <t>空電</t>
  </si>
  <si>
    <t>dz146</t>
  </si>
  <si>
    <t>女優大版１（塩見彩）</t>
  </si>
  <si>
    <t>出会い探しは</t>
  </si>
  <si>
    <t>dz147</t>
  </si>
  <si>
    <t>ht460</t>
  </si>
  <si>
    <t>おまとめパック</t>
  </si>
  <si>
    <t>12月01日(日)</t>
  </si>
  <si>
    <t>ln_tk021</t>
  </si>
  <si>
    <t>line</t>
  </si>
  <si>
    <t>ht461</t>
  </si>
  <si>
    <t>ht462</t>
  </si>
  <si>
    <t>ht463</t>
  </si>
  <si>
    <t>lp03</t>
  </si>
  <si>
    <t>ln_tk022</t>
  </si>
  <si>
    <t>ht464</t>
  </si>
  <si>
    <t>ht465</t>
  </si>
  <si>
    <t>雑誌 TOTAL</t>
  </si>
  <si>
    <t>●アフィリエイト 広告</t>
  </si>
  <si>
    <t>UA</t>
  </si>
  <si>
    <t>AF単価</t>
  </si>
  <si>
    <t>20歳以上</t>
  </si>
  <si>
    <t>aa012</t>
  </si>
  <si>
    <t>MDメルマガ</t>
  </si>
  <si>
    <t>12/1～12/31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</si>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</sst>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12</v>
      </c>
      <c r="D6" s="330">
        <v>270000</v>
      </c>
      <c r="E6" s="79">
        <v>590</v>
      </c>
      <c r="F6" s="79">
        <v>228</v>
      </c>
      <c r="G6" s="79">
        <v>1380</v>
      </c>
      <c r="H6" s="89">
        <v>97</v>
      </c>
      <c r="I6" s="90">
        <v>4</v>
      </c>
      <c r="J6" s="143">
        <f>H6+I6</f>
        <v>101</v>
      </c>
      <c r="K6" s="80">
        <f>IFERROR(J6/G6,"-")</f>
        <v>0.073188405797101</v>
      </c>
      <c r="L6" s="79">
        <v>22</v>
      </c>
      <c r="M6" s="79">
        <v>14</v>
      </c>
      <c r="N6" s="80">
        <f>IFERROR(L6/J6,"-")</f>
        <v>0.21782178217822</v>
      </c>
      <c r="O6" s="81">
        <f>IFERROR(D6/J6,"-")</f>
        <v>2673.2673267327</v>
      </c>
      <c r="P6" s="82">
        <v>11</v>
      </c>
      <c r="Q6" s="80">
        <f>IFERROR(P6/J6,"-")</f>
        <v>0.10891089108911</v>
      </c>
      <c r="R6" s="335">
        <v>563000</v>
      </c>
      <c r="S6" s="336">
        <f>IFERROR(R6/J6,"-")</f>
        <v>5574.2574257426</v>
      </c>
      <c r="T6" s="336">
        <f>IFERROR(R6/P6,"-")</f>
        <v>51181.818181818</v>
      </c>
      <c r="U6" s="330">
        <f>IFERROR(R6-D6,"-")</f>
        <v>293000</v>
      </c>
      <c r="V6" s="83">
        <f>R6/D6</f>
        <v>2.0851851851852</v>
      </c>
      <c r="W6" s="77"/>
      <c r="X6" s="142"/>
    </row>
    <row r="7" spans="1:24">
      <c r="A7" s="78"/>
      <c r="B7" s="84" t="s">
        <v>24</v>
      </c>
      <c r="C7" s="84">
        <v>5</v>
      </c>
      <c r="D7" s="330">
        <v>378100</v>
      </c>
      <c r="E7" s="79">
        <v>784</v>
      </c>
      <c r="F7" s="79">
        <v>0</v>
      </c>
      <c r="G7" s="79">
        <v>29341</v>
      </c>
      <c r="H7" s="89">
        <v>269</v>
      </c>
      <c r="I7" s="90">
        <v>0</v>
      </c>
      <c r="J7" s="143">
        <f>H7+I7</f>
        <v>269</v>
      </c>
      <c r="K7" s="80">
        <f>IFERROR(J7/G7,"-")</f>
        <v>0.0091680583483862</v>
      </c>
      <c r="L7" s="79">
        <v>71</v>
      </c>
      <c r="M7" s="79">
        <v>57</v>
      </c>
      <c r="N7" s="80">
        <f>IFERROR(L7/J7,"-")</f>
        <v>0.2639405204461</v>
      </c>
      <c r="O7" s="81">
        <f>IFERROR(D7/J7,"-")</f>
        <v>1405.5762081784</v>
      </c>
      <c r="P7" s="82">
        <v>11</v>
      </c>
      <c r="Q7" s="80">
        <f>IFERROR(P7/J7,"-")</f>
        <v>0.04089219330855</v>
      </c>
      <c r="R7" s="335">
        <v>292000</v>
      </c>
      <c r="S7" s="336">
        <f>IFERROR(R7/J7,"-")</f>
        <v>1085.5018587361</v>
      </c>
      <c r="T7" s="336">
        <f>IFERROR(R7/P7,"-")</f>
        <v>26545.454545455</v>
      </c>
      <c r="U7" s="330">
        <f>IFERROR(R7-D7,"-")</f>
        <v>-86100</v>
      </c>
      <c r="V7" s="83">
        <f>R7/D7</f>
        <v>0.77228246495636</v>
      </c>
      <c r="W7" s="77"/>
      <c r="X7" s="142"/>
    </row>
    <row r="8" spans="1:24">
      <c r="A8" s="78"/>
      <c r="B8" s="84" t="s">
        <v>25</v>
      </c>
      <c r="C8" s="84">
        <v>4</v>
      </c>
      <c r="D8" s="330">
        <v>1575612</v>
      </c>
      <c r="E8" s="79">
        <v>1705</v>
      </c>
      <c r="F8" s="79">
        <v>0</v>
      </c>
      <c r="G8" s="79">
        <v>49815</v>
      </c>
      <c r="H8" s="89">
        <v>424</v>
      </c>
      <c r="I8" s="90">
        <v>0</v>
      </c>
      <c r="J8" s="143">
        <f>H8+I8</f>
        <v>424</v>
      </c>
      <c r="K8" s="80">
        <f>IFERROR(J8/G8,"-")</f>
        <v>0.0085114925223326</v>
      </c>
      <c r="L8" s="79">
        <v>98</v>
      </c>
      <c r="M8" s="79">
        <v>125</v>
      </c>
      <c r="N8" s="80">
        <f>IFERROR(L8/J8,"-")</f>
        <v>0.2311320754717</v>
      </c>
      <c r="O8" s="81">
        <f>IFERROR(D8/J8,"-")</f>
        <v>3716.0660377358</v>
      </c>
      <c r="P8" s="82">
        <v>52</v>
      </c>
      <c r="Q8" s="80">
        <f>IFERROR(P8/J8,"-")</f>
        <v>0.12264150943396</v>
      </c>
      <c r="R8" s="335">
        <v>2843000</v>
      </c>
      <c r="S8" s="336">
        <f>IFERROR(R8/J8,"-")</f>
        <v>6705.1886792453</v>
      </c>
      <c r="T8" s="336">
        <f>IFERROR(R8/P8,"-")</f>
        <v>54673.076923077</v>
      </c>
      <c r="U8" s="330">
        <f>IFERROR(R8-D8,"-")</f>
        <v>1267388</v>
      </c>
      <c r="V8" s="83">
        <f>R8/D8</f>
        <v>1.8043782352508</v>
      </c>
      <c r="W8" s="77"/>
      <c r="X8" s="142"/>
    </row>
    <row r="9" spans="1:24">
      <c r="A9" s="30"/>
      <c r="B9" s="85"/>
      <c r="C9" s="85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7"/>
      <c r="S9" s="337"/>
      <c r="T9" s="337"/>
      <c r="U9" s="337"/>
      <c r="V9" s="33"/>
      <c r="W9" s="59"/>
      <c r="X9" s="142"/>
    </row>
    <row r="10" spans="1:24">
      <c r="A10" s="30"/>
      <c r="B10" s="37"/>
      <c r="C10" s="37"/>
      <c r="D10" s="33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19"/>
      <c r="B11" s="41"/>
      <c r="C11" s="41"/>
      <c r="D11" s="333">
        <f>SUM(D6:D9)</f>
        <v>2223712</v>
      </c>
      <c r="E11" s="41">
        <f>SUM(E6:E9)</f>
        <v>3079</v>
      </c>
      <c r="F11" s="41">
        <f>SUM(F6:F9)</f>
        <v>228</v>
      </c>
      <c r="G11" s="41">
        <f>SUM(G6:G9)</f>
        <v>80536</v>
      </c>
      <c r="H11" s="41">
        <f>SUM(H6:H9)</f>
        <v>790</v>
      </c>
      <c r="I11" s="41">
        <f>SUM(I6:I9)</f>
        <v>4</v>
      </c>
      <c r="J11" s="41">
        <f>SUM(J6:J9)</f>
        <v>794</v>
      </c>
      <c r="K11" s="42">
        <f>IFERROR(J11/G11,"-")</f>
        <v>0.0098589450680441</v>
      </c>
      <c r="L11" s="76">
        <f>SUM(L6:L9)</f>
        <v>191</v>
      </c>
      <c r="M11" s="76">
        <f>SUM(M6:M9)</f>
        <v>196</v>
      </c>
      <c r="N11" s="42">
        <f>IFERROR(L11/J11,"-")</f>
        <v>0.24055415617128</v>
      </c>
      <c r="O11" s="43">
        <f>IFERROR(D11/J11,"-")</f>
        <v>2800.644836272</v>
      </c>
      <c r="P11" s="44">
        <f>SUM(P6:P9)</f>
        <v>74</v>
      </c>
      <c r="Q11" s="42">
        <f>IFERROR(P11/J11,"-")</f>
        <v>0.093198992443325</v>
      </c>
      <c r="R11" s="333">
        <f>SUM(R6:R9)</f>
        <v>3698000</v>
      </c>
      <c r="S11" s="333">
        <f>IFERROR(R11/J11,"-")</f>
        <v>4657.4307304786</v>
      </c>
      <c r="T11" s="333">
        <f>IFERROR(R11/P11,"-")</f>
        <v>49972.972972973</v>
      </c>
      <c r="U11" s="333">
        <f>SUM(U6:U9)</f>
        <v>1474288</v>
      </c>
      <c r="V11" s="45">
        <f>IFERROR(R11/D11,"-")</f>
        <v>1.6629851347657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30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31</v>
      </c>
      <c r="CP2" s="273" t="s">
        <v>32</v>
      </c>
      <c r="CQ2" s="261" t="s">
        <v>33</v>
      </c>
      <c r="CR2" s="262"/>
      <c r="CS2" s="263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35</v>
      </c>
      <c r="AE3" s="265"/>
      <c r="AF3" s="265"/>
      <c r="AG3" s="265"/>
      <c r="AH3" s="265"/>
      <c r="AI3" s="265"/>
      <c r="AJ3" s="265"/>
      <c r="AK3" s="265"/>
      <c r="AL3" s="265"/>
      <c r="AM3" s="276" t="s">
        <v>36</v>
      </c>
      <c r="AN3" s="277"/>
      <c r="AO3" s="277"/>
      <c r="AP3" s="277"/>
      <c r="AQ3" s="277"/>
      <c r="AR3" s="277"/>
      <c r="AS3" s="277"/>
      <c r="AT3" s="277"/>
      <c r="AU3" s="278"/>
      <c r="AV3" s="279" t="s">
        <v>37</v>
      </c>
      <c r="AW3" s="280"/>
      <c r="AX3" s="280"/>
      <c r="AY3" s="280"/>
      <c r="AZ3" s="280"/>
      <c r="BA3" s="280"/>
      <c r="BB3" s="280"/>
      <c r="BC3" s="280"/>
      <c r="BD3" s="281"/>
      <c r="BE3" s="282" t="s">
        <v>38</v>
      </c>
      <c r="BF3" s="283"/>
      <c r="BG3" s="283"/>
      <c r="BH3" s="283"/>
      <c r="BI3" s="283"/>
      <c r="BJ3" s="283"/>
      <c r="BK3" s="283"/>
      <c r="BL3" s="283"/>
      <c r="BM3" s="284"/>
      <c r="BN3" s="285" t="s">
        <v>39</v>
      </c>
      <c r="BO3" s="286"/>
      <c r="BP3" s="286"/>
      <c r="BQ3" s="286"/>
      <c r="BR3" s="286"/>
      <c r="BS3" s="286"/>
      <c r="BT3" s="286"/>
      <c r="BU3" s="286"/>
      <c r="BV3" s="287"/>
      <c r="BW3" s="288" t="s">
        <v>40</v>
      </c>
      <c r="BX3" s="289"/>
      <c r="BY3" s="289"/>
      <c r="BZ3" s="289"/>
      <c r="CA3" s="289"/>
      <c r="CB3" s="289"/>
      <c r="CC3" s="289"/>
      <c r="CD3" s="289"/>
      <c r="CE3" s="290"/>
      <c r="CF3" s="291" t="s">
        <v>41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42</v>
      </c>
      <c r="CR3" s="267"/>
      <c r="CS3" s="268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2"/>
      <c r="CP4" s="275"/>
      <c r="CQ4" s="52" t="s">
        <v>60</v>
      </c>
      <c r="CR4" s="52" t="s">
        <v>61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0.48148148148148</v>
      </c>
      <c r="B6" s="347" t="s">
        <v>62</v>
      </c>
      <c r="C6" s="347" t="s">
        <v>63</v>
      </c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270000</v>
      </c>
      <c r="K6" s="79">
        <v>14</v>
      </c>
      <c r="L6" s="79">
        <v>0</v>
      </c>
      <c r="M6" s="79">
        <v>179</v>
      </c>
      <c r="N6" s="89">
        <v>9</v>
      </c>
      <c r="O6" s="90">
        <v>0</v>
      </c>
      <c r="P6" s="91">
        <f>N6+O6</f>
        <v>9</v>
      </c>
      <c r="Q6" s="80">
        <f>IFERROR(P6/M6,"-")</f>
        <v>0.050279329608939</v>
      </c>
      <c r="R6" s="79">
        <v>2</v>
      </c>
      <c r="S6" s="79">
        <v>3</v>
      </c>
      <c r="T6" s="80">
        <f>IFERROR(R6/(P6),"-")</f>
        <v>0.22222222222222</v>
      </c>
      <c r="U6" s="336">
        <f>IFERROR(J6/SUM(N6:O9),"-")</f>
        <v>12272.727272727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SUM(X6:X9)-SUM(J6:J9)</f>
        <v>-140000</v>
      </c>
      <c r="AB6" s="83">
        <f>SUM(X6:X9)/SUM(J6:J9)</f>
        <v>0.48148148148148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3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5</v>
      </c>
      <c r="BX6" s="125">
        <f>IF(P6=0,"",IF(BW6=0,"",(BW6/P6)))</f>
        <v>0.55555555555556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0.11111111111111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31</v>
      </c>
      <c r="L7" s="79">
        <v>16</v>
      </c>
      <c r="M7" s="79">
        <v>16</v>
      </c>
      <c r="N7" s="89">
        <v>3</v>
      </c>
      <c r="O7" s="90">
        <v>1</v>
      </c>
      <c r="P7" s="91">
        <f>N7+O7</f>
        <v>4</v>
      </c>
      <c r="Q7" s="80">
        <f>IFERROR(P7/M7,"-")</f>
        <v>0.25</v>
      </c>
      <c r="R7" s="79">
        <v>2</v>
      </c>
      <c r="S7" s="79">
        <v>1</v>
      </c>
      <c r="T7" s="80">
        <f>IFERROR(R7/(P7),"-")</f>
        <v>0.5</v>
      </c>
      <c r="U7" s="336"/>
      <c r="V7" s="82">
        <v>1</v>
      </c>
      <c r="W7" s="80">
        <f>IF(P7=0,"-",V7/P7)</f>
        <v>0.25</v>
      </c>
      <c r="X7" s="335">
        <v>130000</v>
      </c>
      <c r="Y7" s="336">
        <f>IFERROR(X7/P7,"-")</f>
        <v>32500</v>
      </c>
      <c r="Z7" s="336">
        <f>IFERROR(X7/V7,"-")</f>
        <v>130000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0.25</v>
      </c>
      <c r="BY7" s="126">
        <v>1</v>
      </c>
      <c r="BZ7" s="127">
        <f>IFERROR(BY7/BW7,"-")</f>
        <v>1</v>
      </c>
      <c r="CA7" s="128">
        <v>130000</v>
      </c>
      <c r="CB7" s="129">
        <f>IFERROR(CA7/BW7,"-")</f>
        <v>130000</v>
      </c>
      <c r="CC7" s="130"/>
      <c r="CD7" s="130"/>
      <c r="CE7" s="130">
        <v>1</v>
      </c>
      <c r="CF7" s="131">
        <v>2</v>
      </c>
      <c r="CG7" s="132">
        <f>IF(P7=0,"",IF(CF7=0,"",(CF7/P7)))</f>
        <v>0.5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130000</v>
      </c>
      <c r="CQ7" s="139">
        <v>130000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72</v>
      </c>
      <c r="C8" s="347" t="s">
        <v>63</v>
      </c>
      <c r="D8" s="347" t="s">
        <v>73</v>
      </c>
      <c r="E8" s="347" t="s">
        <v>74</v>
      </c>
      <c r="F8" s="347" t="s">
        <v>66</v>
      </c>
      <c r="G8" s="88" t="s">
        <v>67</v>
      </c>
      <c r="H8" s="88" t="s">
        <v>68</v>
      </c>
      <c r="I8" s="88"/>
      <c r="J8" s="330"/>
      <c r="K8" s="79">
        <v>22</v>
      </c>
      <c r="L8" s="79">
        <v>0</v>
      </c>
      <c r="M8" s="79">
        <v>168</v>
      </c>
      <c r="N8" s="89">
        <v>5</v>
      </c>
      <c r="O8" s="90">
        <v>1</v>
      </c>
      <c r="P8" s="91">
        <f>N8+O8</f>
        <v>6</v>
      </c>
      <c r="Q8" s="80">
        <f>IFERROR(P8/M8,"-")</f>
        <v>0.035714285714286</v>
      </c>
      <c r="R8" s="79">
        <v>1</v>
      </c>
      <c r="S8" s="79">
        <v>1</v>
      </c>
      <c r="T8" s="80">
        <f>IFERROR(R8/(P8),"-")</f>
        <v>0.16666666666667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0.16666666666667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0.16666666666667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4</v>
      </c>
      <c r="BX8" s="125">
        <f>IF(P8=0,"",IF(BW8=0,"",(BW8/P8)))</f>
        <v>0.66666666666667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21</v>
      </c>
      <c r="L9" s="79">
        <v>15</v>
      </c>
      <c r="M9" s="79">
        <v>15</v>
      </c>
      <c r="N9" s="89">
        <v>3</v>
      </c>
      <c r="O9" s="90">
        <v>0</v>
      </c>
      <c r="P9" s="91">
        <f>N9+O9</f>
        <v>3</v>
      </c>
      <c r="Q9" s="80">
        <f>IFERROR(P9/M9,"-")</f>
        <v>0.2</v>
      </c>
      <c r="R9" s="79">
        <v>1</v>
      </c>
      <c r="S9" s="79">
        <v>0</v>
      </c>
      <c r="T9" s="80">
        <f>IFERROR(R9/(P9),"-")</f>
        <v>0.33333333333333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0.66666666666667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 t="str">
        <f>AB10</f>
        <v>0</v>
      </c>
      <c r="B10" s="347" t="s">
        <v>76</v>
      </c>
      <c r="C10" s="347"/>
      <c r="D10" s="347"/>
      <c r="E10" s="347"/>
      <c r="F10" s="347" t="s">
        <v>66</v>
      </c>
      <c r="G10" s="88" t="s">
        <v>77</v>
      </c>
      <c r="H10" s="88"/>
      <c r="I10" s="348" t="s">
        <v>78</v>
      </c>
      <c r="J10" s="330">
        <v>0</v>
      </c>
      <c r="K10" s="79">
        <v>76</v>
      </c>
      <c r="L10" s="79">
        <v>0</v>
      </c>
      <c r="M10" s="79">
        <v>253</v>
      </c>
      <c r="N10" s="89">
        <v>26</v>
      </c>
      <c r="O10" s="90">
        <v>1</v>
      </c>
      <c r="P10" s="91">
        <f>N10+O10</f>
        <v>27</v>
      </c>
      <c r="Q10" s="80">
        <f>IFERROR(P10/M10,"-")</f>
        <v>0.10671936758893</v>
      </c>
      <c r="R10" s="79">
        <v>4</v>
      </c>
      <c r="S10" s="79">
        <v>6</v>
      </c>
      <c r="T10" s="80">
        <f>IFERROR(R10/(P10),"-")</f>
        <v>0.14814814814815</v>
      </c>
      <c r="U10" s="336">
        <f>IFERROR(J10/SUM(N10:O17),"-")</f>
        <v>0</v>
      </c>
      <c r="V10" s="82">
        <v>5</v>
      </c>
      <c r="W10" s="80">
        <f>IF(P10=0,"-",V10/P10)</f>
        <v>0.18518518518519</v>
      </c>
      <c r="X10" s="335">
        <v>26000</v>
      </c>
      <c r="Y10" s="336">
        <f>IFERROR(X10/P10,"-")</f>
        <v>962.96296296296</v>
      </c>
      <c r="Z10" s="336">
        <f>IFERROR(X10/V10,"-")</f>
        <v>5200</v>
      </c>
      <c r="AA10" s="330">
        <f>SUM(X10:X17)-SUM(J10:J17)</f>
        <v>433000</v>
      </c>
      <c r="AB10" s="83" t="str">
        <f>SUM(X10:X17)/SUM(J10:J17)</f>
        <v>0</v>
      </c>
      <c r="AC10" s="77"/>
      <c r="AD10" s="92">
        <v>1</v>
      </c>
      <c r="AE10" s="93">
        <f>IF(P10=0,"",IF(AD10=0,"",(AD10/P10)))</f>
        <v>0.037037037037037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11</v>
      </c>
      <c r="AN10" s="99">
        <f>IF(P10=0,"",IF(AM10=0,"",(AM10/P10)))</f>
        <v>0.40740740740741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5</v>
      </c>
      <c r="AW10" s="105">
        <f>IF(P10=0,"",IF(AV10=0,"",(AV10/P10)))</f>
        <v>0.18518518518519</v>
      </c>
      <c r="AX10" s="104">
        <v>1</v>
      </c>
      <c r="AY10" s="106">
        <f>IFERROR(AX10/AV10,"-")</f>
        <v>0.2</v>
      </c>
      <c r="AZ10" s="107">
        <v>8000</v>
      </c>
      <c r="BA10" s="108">
        <f>IFERROR(AZ10/AV10,"-")</f>
        <v>1600</v>
      </c>
      <c r="BB10" s="109">
        <v>1</v>
      </c>
      <c r="BC10" s="109"/>
      <c r="BD10" s="109"/>
      <c r="BE10" s="110">
        <v>3</v>
      </c>
      <c r="BF10" s="111">
        <f>IF(P10=0,"",IF(BE10=0,"",(BE10/P10)))</f>
        <v>0.11111111111111</v>
      </c>
      <c r="BG10" s="110">
        <v>1</v>
      </c>
      <c r="BH10" s="112">
        <f>IFERROR(BG10/BE10,"-")</f>
        <v>0.33333333333333</v>
      </c>
      <c r="BI10" s="113">
        <v>3000</v>
      </c>
      <c r="BJ10" s="114">
        <f>IFERROR(BI10/BE10,"-")</f>
        <v>1000</v>
      </c>
      <c r="BK10" s="115">
        <v>1</v>
      </c>
      <c r="BL10" s="115"/>
      <c r="BM10" s="115"/>
      <c r="BN10" s="117">
        <v>5</v>
      </c>
      <c r="BO10" s="118">
        <f>IF(P10=0,"",IF(BN10=0,"",(BN10/P10)))</f>
        <v>0.18518518518519</v>
      </c>
      <c r="BP10" s="119">
        <v>3</v>
      </c>
      <c r="BQ10" s="120">
        <f>IFERROR(BP10/BN10,"-")</f>
        <v>0.6</v>
      </c>
      <c r="BR10" s="121">
        <v>109000</v>
      </c>
      <c r="BS10" s="122">
        <f>IFERROR(BR10/BN10,"-")</f>
        <v>21800</v>
      </c>
      <c r="BT10" s="123">
        <v>1</v>
      </c>
      <c r="BU10" s="123">
        <v>1</v>
      </c>
      <c r="BV10" s="123">
        <v>1</v>
      </c>
      <c r="BW10" s="124">
        <v>2</v>
      </c>
      <c r="BX10" s="125">
        <f>IF(P10=0,"",IF(BW10=0,"",(BW10/P10)))</f>
        <v>0.074074074074074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5</v>
      </c>
      <c r="CP10" s="139">
        <v>26000</v>
      </c>
      <c r="CQ10" s="139">
        <v>91000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79</v>
      </c>
      <c r="C11" s="347"/>
      <c r="D11" s="347"/>
      <c r="E11" s="347"/>
      <c r="F11" s="347" t="s">
        <v>80</v>
      </c>
      <c r="G11" s="88"/>
      <c r="H11" s="88"/>
      <c r="I11" s="88"/>
      <c r="J11" s="330"/>
      <c r="K11" s="79">
        <v>0</v>
      </c>
      <c r="L11" s="79">
        <v>0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/>
      <c r="E12" s="347"/>
      <c r="F12" s="347" t="s">
        <v>71</v>
      </c>
      <c r="G12" s="88"/>
      <c r="H12" s="88"/>
      <c r="I12" s="88"/>
      <c r="J12" s="330"/>
      <c r="K12" s="79">
        <v>203</v>
      </c>
      <c r="L12" s="79">
        <v>85</v>
      </c>
      <c r="M12" s="79">
        <v>479</v>
      </c>
      <c r="N12" s="89">
        <v>18</v>
      </c>
      <c r="O12" s="90">
        <v>1</v>
      </c>
      <c r="P12" s="91">
        <f>N12+O12</f>
        <v>19</v>
      </c>
      <c r="Q12" s="80">
        <f>IFERROR(P12/M12,"-")</f>
        <v>0.039665970772443</v>
      </c>
      <c r="R12" s="79">
        <v>4</v>
      </c>
      <c r="S12" s="79">
        <v>1</v>
      </c>
      <c r="T12" s="80">
        <f>IFERROR(R12/(P12),"-")</f>
        <v>0.21052631578947</v>
      </c>
      <c r="U12" s="336"/>
      <c r="V12" s="82">
        <v>2</v>
      </c>
      <c r="W12" s="80">
        <f>IF(P12=0,"-",V12/P12)</f>
        <v>0.10526315789474</v>
      </c>
      <c r="X12" s="335">
        <v>136000</v>
      </c>
      <c r="Y12" s="336">
        <f>IFERROR(X12/P12,"-")</f>
        <v>7157.8947368421</v>
      </c>
      <c r="Z12" s="336">
        <f>IFERROR(X12/V12,"-")</f>
        <v>68000</v>
      </c>
      <c r="AA12" s="330"/>
      <c r="AB12" s="83"/>
      <c r="AC12" s="77"/>
      <c r="AD12" s="92">
        <v>2</v>
      </c>
      <c r="AE12" s="93">
        <f>IF(P12=0,"",IF(AD12=0,"",(AD12/P12)))</f>
        <v>0.10526315789474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2</v>
      </c>
      <c r="AN12" s="99">
        <f>IF(P12=0,"",IF(AM12=0,"",(AM12/P12)))</f>
        <v>0.10526315789474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3</v>
      </c>
      <c r="AW12" s="105">
        <f>IF(P12=0,"",IF(AV12=0,"",(AV12/P12)))</f>
        <v>0.15789473684211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6</v>
      </c>
      <c r="BF12" s="111">
        <f>IF(P12=0,"",IF(BE12=0,"",(BE12/P12)))</f>
        <v>0.31578947368421</v>
      </c>
      <c r="BG12" s="110">
        <v>1</v>
      </c>
      <c r="BH12" s="112">
        <f>IFERROR(BG12/BE12,"-")</f>
        <v>0.16666666666667</v>
      </c>
      <c r="BI12" s="113">
        <v>86000</v>
      </c>
      <c r="BJ12" s="114">
        <f>IFERROR(BI12/BE12,"-")</f>
        <v>14333.333333333</v>
      </c>
      <c r="BK12" s="115"/>
      <c r="BL12" s="115"/>
      <c r="BM12" s="115">
        <v>1</v>
      </c>
      <c r="BN12" s="117">
        <v>2</v>
      </c>
      <c r="BO12" s="118">
        <f>IF(P12=0,"",IF(BN12=0,"",(BN12/P12)))</f>
        <v>0.10526315789474</v>
      </c>
      <c r="BP12" s="119">
        <v>1</v>
      </c>
      <c r="BQ12" s="120">
        <f>IFERROR(BP12/BN12,"-")</f>
        <v>0.5</v>
      </c>
      <c r="BR12" s="121">
        <v>60000</v>
      </c>
      <c r="BS12" s="122">
        <f>IFERROR(BR12/BN12,"-")</f>
        <v>30000</v>
      </c>
      <c r="BT12" s="123"/>
      <c r="BU12" s="123"/>
      <c r="BV12" s="123">
        <v>1</v>
      </c>
      <c r="BW12" s="124">
        <v>2</v>
      </c>
      <c r="BX12" s="125">
        <f>IF(P12=0,"",IF(BW12=0,"",(BW12/P12)))</f>
        <v>0.10526315789474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2</v>
      </c>
      <c r="CG12" s="132">
        <f>IF(P12=0,"",IF(CF12=0,"",(CF12/P12)))</f>
        <v>0.10526315789474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2</v>
      </c>
      <c r="CP12" s="139">
        <v>136000</v>
      </c>
      <c r="CQ12" s="139">
        <v>86000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/>
      <c r="E13" s="347"/>
      <c r="F13" s="347" t="s">
        <v>71</v>
      </c>
      <c r="G13" s="88"/>
      <c r="H13" s="88"/>
      <c r="I13" s="88"/>
      <c r="J13" s="330"/>
      <c r="K13" s="79">
        <v>152</v>
      </c>
      <c r="L13" s="79">
        <v>80</v>
      </c>
      <c r="M13" s="79">
        <v>184</v>
      </c>
      <c r="N13" s="89">
        <v>17</v>
      </c>
      <c r="O13" s="90">
        <v>0</v>
      </c>
      <c r="P13" s="91">
        <f>N13+O13</f>
        <v>17</v>
      </c>
      <c r="Q13" s="80">
        <f>IFERROR(P13/M13,"-")</f>
        <v>0.092391304347826</v>
      </c>
      <c r="R13" s="79">
        <v>7</v>
      </c>
      <c r="S13" s="79">
        <v>0</v>
      </c>
      <c r="T13" s="80">
        <f>IFERROR(R13/(P13),"-")</f>
        <v>0.41176470588235</v>
      </c>
      <c r="U13" s="336"/>
      <c r="V13" s="82">
        <v>3</v>
      </c>
      <c r="W13" s="80">
        <f>IF(P13=0,"-",V13/P13)</f>
        <v>0.17647058823529</v>
      </c>
      <c r="X13" s="335">
        <v>271000</v>
      </c>
      <c r="Y13" s="336">
        <f>IFERROR(X13/P13,"-")</f>
        <v>15941.176470588</v>
      </c>
      <c r="Z13" s="336">
        <f>IFERROR(X13/V13,"-")</f>
        <v>90333.333333333</v>
      </c>
      <c r="AA13" s="330"/>
      <c r="AB13" s="83"/>
      <c r="AC13" s="77"/>
      <c r="AD13" s="92">
        <v>1</v>
      </c>
      <c r="AE13" s="93">
        <f>IF(P13=0,"",IF(AD13=0,"",(AD13/P13)))</f>
        <v>0.058823529411765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0.058823529411765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</v>
      </c>
      <c r="BF13" s="111">
        <f>IF(P13=0,"",IF(BE13=0,"",(BE13/P13)))</f>
        <v>0.058823529411765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7</v>
      </c>
      <c r="BO13" s="118">
        <f>IF(P13=0,"",IF(BN13=0,"",(BN13/P13)))</f>
        <v>0.41176470588235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6</v>
      </c>
      <c r="BX13" s="125">
        <f>IF(P13=0,"",IF(BW13=0,"",(BW13/P13)))</f>
        <v>0.35294117647059</v>
      </c>
      <c r="BY13" s="126">
        <v>2</v>
      </c>
      <c r="BZ13" s="127">
        <f>IFERROR(BY13/BW13,"-")</f>
        <v>0.33333333333333</v>
      </c>
      <c r="CA13" s="128">
        <v>46000</v>
      </c>
      <c r="CB13" s="129">
        <f>IFERROR(CA13/BW13,"-")</f>
        <v>7666.6666666667</v>
      </c>
      <c r="CC13" s="130"/>
      <c r="CD13" s="130">
        <v>1</v>
      </c>
      <c r="CE13" s="130">
        <v>1</v>
      </c>
      <c r="CF13" s="131">
        <v>1</v>
      </c>
      <c r="CG13" s="132">
        <f>IF(P13=0,"",IF(CF13=0,"",(CF13/P13)))</f>
        <v>0.058823529411765</v>
      </c>
      <c r="CH13" s="133">
        <v>1</v>
      </c>
      <c r="CI13" s="134">
        <f>IFERROR(CH13/CF13,"-")</f>
        <v>1</v>
      </c>
      <c r="CJ13" s="135">
        <v>225000</v>
      </c>
      <c r="CK13" s="136">
        <f>IFERROR(CJ13/CF13,"-")</f>
        <v>225000</v>
      </c>
      <c r="CL13" s="137"/>
      <c r="CM13" s="137"/>
      <c r="CN13" s="137">
        <v>1</v>
      </c>
      <c r="CO13" s="138">
        <v>3</v>
      </c>
      <c r="CP13" s="139">
        <v>271000</v>
      </c>
      <c r="CQ13" s="139">
        <v>225000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347" t="s">
        <v>83</v>
      </c>
      <c r="C14" s="347"/>
      <c r="D14" s="347"/>
      <c r="E14" s="347"/>
      <c r="F14" s="347" t="s">
        <v>84</v>
      </c>
      <c r="G14" s="88"/>
      <c r="H14" s="88"/>
      <c r="I14" s="88"/>
      <c r="J14" s="330"/>
      <c r="K14" s="79">
        <v>17</v>
      </c>
      <c r="L14" s="79">
        <v>0</v>
      </c>
      <c r="M14" s="79">
        <v>55</v>
      </c>
      <c r="N14" s="89">
        <v>7</v>
      </c>
      <c r="O14" s="90">
        <v>0</v>
      </c>
      <c r="P14" s="91">
        <f>N14+O14</f>
        <v>7</v>
      </c>
      <c r="Q14" s="80">
        <f>IFERROR(P14/M14,"-")</f>
        <v>0.12727272727273</v>
      </c>
      <c r="R14" s="79">
        <v>0</v>
      </c>
      <c r="S14" s="79">
        <v>2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0.14285714285714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0.14285714285714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3</v>
      </c>
      <c r="BF14" s="111">
        <f>IF(P14=0,"",IF(BE14=0,"",(BE14/P14)))</f>
        <v>0.42857142857143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0.14285714285714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0.14285714285714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85</v>
      </c>
      <c r="C15" s="347"/>
      <c r="D15" s="347"/>
      <c r="E15" s="347"/>
      <c r="F15" s="347" t="s">
        <v>80</v>
      </c>
      <c r="G15" s="88"/>
      <c r="H15" s="88"/>
      <c r="I15" s="88"/>
      <c r="J15" s="330"/>
      <c r="K15" s="79">
        <v>0</v>
      </c>
      <c r="L15" s="79">
        <v>0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336"/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86</v>
      </c>
      <c r="C16" s="347"/>
      <c r="D16" s="347"/>
      <c r="E16" s="347"/>
      <c r="F16" s="347" t="s">
        <v>71</v>
      </c>
      <c r="G16" s="88"/>
      <c r="H16" s="88"/>
      <c r="I16" s="88"/>
      <c r="J16" s="330"/>
      <c r="K16" s="79">
        <v>19</v>
      </c>
      <c r="L16" s="79">
        <v>13</v>
      </c>
      <c r="M16" s="79">
        <v>18</v>
      </c>
      <c r="N16" s="89">
        <v>7</v>
      </c>
      <c r="O16" s="90">
        <v>0</v>
      </c>
      <c r="P16" s="91">
        <f>N16+O16</f>
        <v>7</v>
      </c>
      <c r="Q16" s="80">
        <f>IFERROR(P16/M16,"-")</f>
        <v>0.38888888888889</v>
      </c>
      <c r="R16" s="79">
        <v>1</v>
      </c>
      <c r="S16" s="79">
        <v>0</v>
      </c>
      <c r="T16" s="80">
        <f>IFERROR(R16/(P16),"-")</f>
        <v>0.14285714285714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0.14285714285714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1</v>
      </c>
      <c r="BF16" s="111">
        <f>IF(P16=0,"",IF(BE16=0,"",(BE16/P16)))</f>
        <v>0.14285714285714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0.28571428571429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0.28571428571429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0.14285714285714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87</v>
      </c>
      <c r="C17" s="347"/>
      <c r="D17" s="347"/>
      <c r="E17" s="347"/>
      <c r="F17" s="347" t="s">
        <v>71</v>
      </c>
      <c r="G17" s="88"/>
      <c r="H17" s="88"/>
      <c r="I17" s="88"/>
      <c r="J17" s="330"/>
      <c r="K17" s="79">
        <v>35</v>
      </c>
      <c r="L17" s="79">
        <v>19</v>
      </c>
      <c r="M17" s="79">
        <v>13</v>
      </c>
      <c r="N17" s="89">
        <v>2</v>
      </c>
      <c r="O17" s="90">
        <v>0</v>
      </c>
      <c r="P17" s="91">
        <f>N17+O17</f>
        <v>2</v>
      </c>
      <c r="Q17" s="80">
        <f>IFERROR(P17/M17,"-")</f>
        <v>0.15384615384615</v>
      </c>
      <c r="R17" s="79">
        <v>0</v>
      </c>
      <c r="S17" s="79">
        <v>0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1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33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337"/>
      <c r="V18" s="25"/>
      <c r="W18" s="25"/>
      <c r="X18" s="337"/>
      <c r="Y18" s="337"/>
      <c r="Z18" s="337"/>
      <c r="AA18" s="337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332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337"/>
      <c r="V19" s="25"/>
      <c r="W19" s="25"/>
      <c r="X19" s="337"/>
      <c r="Y19" s="337"/>
      <c r="Z19" s="337"/>
      <c r="AA19" s="337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2.0851851851852</v>
      </c>
      <c r="B20" s="39"/>
      <c r="C20" s="39"/>
      <c r="D20" s="39"/>
      <c r="E20" s="39"/>
      <c r="F20" s="39"/>
      <c r="G20" s="40" t="s">
        <v>88</v>
      </c>
      <c r="H20" s="40"/>
      <c r="I20" s="40"/>
      <c r="J20" s="333">
        <f>SUM(J6:J19)</f>
        <v>270000</v>
      </c>
      <c r="K20" s="41">
        <f>SUM(K6:K19)</f>
        <v>590</v>
      </c>
      <c r="L20" s="41">
        <f>SUM(L6:L19)</f>
        <v>228</v>
      </c>
      <c r="M20" s="41">
        <f>SUM(M6:M19)</f>
        <v>1380</v>
      </c>
      <c r="N20" s="41">
        <f>SUM(N6:N19)</f>
        <v>97</v>
      </c>
      <c r="O20" s="41">
        <f>SUM(O6:O19)</f>
        <v>4</v>
      </c>
      <c r="P20" s="41">
        <f>SUM(P6:P19)</f>
        <v>101</v>
      </c>
      <c r="Q20" s="42">
        <f>IFERROR(P20/M20,"-")</f>
        <v>0.073188405797101</v>
      </c>
      <c r="R20" s="76">
        <f>SUM(R6:R19)</f>
        <v>22</v>
      </c>
      <c r="S20" s="76">
        <f>SUM(S6:S19)</f>
        <v>14</v>
      </c>
      <c r="T20" s="42">
        <f>IFERROR(R20/P20,"-")</f>
        <v>0.21782178217822</v>
      </c>
      <c r="U20" s="338">
        <f>IFERROR(J20/P20,"-")</f>
        <v>2673.2673267327</v>
      </c>
      <c r="V20" s="44">
        <f>SUM(V6:V19)</f>
        <v>11</v>
      </c>
      <c r="W20" s="42">
        <f>IFERROR(V20/P20,"-")</f>
        <v>0.10891089108911</v>
      </c>
      <c r="X20" s="333">
        <f>SUM(X6:X19)</f>
        <v>563000</v>
      </c>
      <c r="Y20" s="333">
        <f>IFERROR(X20/P20,"-")</f>
        <v>5574.2574257426</v>
      </c>
      <c r="Z20" s="333">
        <f>IFERROR(X20/V20,"-")</f>
        <v>51181.818181818</v>
      </c>
      <c r="AA20" s="333">
        <f>X20-J20</f>
        <v>293000</v>
      </c>
      <c r="AB20" s="45">
        <f>X20/J20</f>
        <v>2.0851851851852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7"/>
    <mergeCell ref="J10:J17"/>
    <mergeCell ref="U10:U17"/>
    <mergeCell ref="AA10:AA17"/>
    <mergeCell ref="AB10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7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30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31</v>
      </c>
      <c r="CM2" s="307" t="s">
        <v>32</v>
      </c>
      <c r="CN2" s="310" t="s">
        <v>33</v>
      </c>
      <c r="CO2" s="311"/>
      <c r="CP2" s="312"/>
    </row>
    <row r="3" spans="1:96" customHeight="1" ht="14.25">
      <c r="A3" s="145" t="s">
        <v>89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35</v>
      </c>
      <c r="AB3" s="319"/>
      <c r="AC3" s="319"/>
      <c r="AD3" s="319"/>
      <c r="AE3" s="319"/>
      <c r="AF3" s="319"/>
      <c r="AG3" s="319"/>
      <c r="AH3" s="319"/>
      <c r="AI3" s="319"/>
      <c r="AJ3" s="320" t="s">
        <v>36</v>
      </c>
      <c r="AK3" s="321"/>
      <c r="AL3" s="321"/>
      <c r="AM3" s="321"/>
      <c r="AN3" s="321"/>
      <c r="AO3" s="321"/>
      <c r="AP3" s="321"/>
      <c r="AQ3" s="321"/>
      <c r="AR3" s="322"/>
      <c r="AS3" s="323" t="s">
        <v>37</v>
      </c>
      <c r="AT3" s="324"/>
      <c r="AU3" s="324"/>
      <c r="AV3" s="324"/>
      <c r="AW3" s="324"/>
      <c r="AX3" s="324"/>
      <c r="AY3" s="324"/>
      <c r="AZ3" s="324"/>
      <c r="BA3" s="325"/>
      <c r="BB3" s="326" t="s">
        <v>38</v>
      </c>
      <c r="BC3" s="327"/>
      <c r="BD3" s="327"/>
      <c r="BE3" s="327"/>
      <c r="BF3" s="327"/>
      <c r="BG3" s="327"/>
      <c r="BH3" s="327"/>
      <c r="BI3" s="327"/>
      <c r="BJ3" s="328"/>
      <c r="BK3" s="313" t="s">
        <v>39</v>
      </c>
      <c r="BL3" s="314"/>
      <c r="BM3" s="314"/>
      <c r="BN3" s="314"/>
      <c r="BO3" s="314"/>
      <c r="BP3" s="314"/>
      <c r="BQ3" s="314"/>
      <c r="BR3" s="314"/>
      <c r="BS3" s="315"/>
      <c r="BT3" s="294" t="s">
        <v>40</v>
      </c>
      <c r="BU3" s="295"/>
      <c r="BV3" s="295"/>
      <c r="BW3" s="295"/>
      <c r="BX3" s="295"/>
      <c r="BY3" s="295"/>
      <c r="BZ3" s="295"/>
      <c r="CA3" s="295"/>
      <c r="CB3" s="296"/>
      <c r="CC3" s="297" t="s">
        <v>41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42</v>
      </c>
      <c r="CO3" s="301"/>
      <c r="CP3" s="302" t="s">
        <v>43</v>
      </c>
    </row>
    <row r="4" spans="1:96">
      <c r="A4" s="151"/>
      <c r="B4" s="152" t="s">
        <v>44</v>
      </c>
      <c r="C4" s="152" t="s">
        <v>90</v>
      </c>
      <c r="D4" s="153" t="s">
        <v>48</v>
      </c>
      <c r="E4" s="152" t="s">
        <v>49</v>
      </c>
      <c r="F4" s="154" t="s">
        <v>51</v>
      </c>
      <c r="G4" s="152" t="s">
        <v>4</v>
      </c>
      <c r="H4" s="152" t="s">
        <v>91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92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52</v>
      </c>
      <c r="AB4" s="158" t="s">
        <v>53</v>
      </c>
      <c r="AC4" s="158" t="s">
        <v>54</v>
      </c>
      <c r="AD4" s="158" t="s">
        <v>17</v>
      </c>
      <c r="AE4" s="158" t="s">
        <v>55</v>
      </c>
      <c r="AF4" s="158" t="s">
        <v>56</v>
      </c>
      <c r="AG4" s="158" t="s">
        <v>57</v>
      </c>
      <c r="AH4" s="158" t="s">
        <v>58</v>
      </c>
      <c r="AI4" s="158" t="s">
        <v>59</v>
      </c>
      <c r="AJ4" s="159" t="s">
        <v>52</v>
      </c>
      <c r="AK4" s="159" t="s">
        <v>53</v>
      </c>
      <c r="AL4" s="159" t="s">
        <v>54</v>
      </c>
      <c r="AM4" s="159" t="s">
        <v>17</v>
      </c>
      <c r="AN4" s="159" t="s">
        <v>55</v>
      </c>
      <c r="AO4" s="159" t="s">
        <v>56</v>
      </c>
      <c r="AP4" s="159" t="s">
        <v>57</v>
      </c>
      <c r="AQ4" s="159" t="s">
        <v>58</v>
      </c>
      <c r="AR4" s="159" t="s">
        <v>59</v>
      </c>
      <c r="AS4" s="160" t="s">
        <v>52</v>
      </c>
      <c r="AT4" s="160" t="s">
        <v>53</v>
      </c>
      <c r="AU4" s="160" t="s">
        <v>54</v>
      </c>
      <c r="AV4" s="160" t="s">
        <v>17</v>
      </c>
      <c r="AW4" s="160" t="s">
        <v>55</v>
      </c>
      <c r="AX4" s="160" t="s">
        <v>56</v>
      </c>
      <c r="AY4" s="160" t="s">
        <v>57</v>
      </c>
      <c r="AZ4" s="160" t="s">
        <v>58</v>
      </c>
      <c r="BA4" s="160" t="s">
        <v>59</v>
      </c>
      <c r="BB4" s="161" t="s">
        <v>52</v>
      </c>
      <c r="BC4" s="161" t="s">
        <v>53</v>
      </c>
      <c r="BD4" s="161" t="s">
        <v>54</v>
      </c>
      <c r="BE4" s="161" t="s">
        <v>17</v>
      </c>
      <c r="BF4" s="161" t="s">
        <v>55</v>
      </c>
      <c r="BG4" s="161" t="s">
        <v>56</v>
      </c>
      <c r="BH4" s="161" t="s">
        <v>57</v>
      </c>
      <c r="BI4" s="161" t="s">
        <v>58</v>
      </c>
      <c r="BJ4" s="161" t="s">
        <v>59</v>
      </c>
      <c r="BK4" s="162" t="s">
        <v>52</v>
      </c>
      <c r="BL4" s="162" t="s">
        <v>53</v>
      </c>
      <c r="BM4" s="162" t="s">
        <v>54</v>
      </c>
      <c r="BN4" s="162" t="s">
        <v>17</v>
      </c>
      <c r="BO4" s="162" t="s">
        <v>55</v>
      </c>
      <c r="BP4" s="162" t="s">
        <v>56</v>
      </c>
      <c r="BQ4" s="162" t="s">
        <v>57</v>
      </c>
      <c r="BR4" s="162" t="s">
        <v>58</v>
      </c>
      <c r="BS4" s="162" t="s">
        <v>59</v>
      </c>
      <c r="BT4" s="163" t="s">
        <v>52</v>
      </c>
      <c r="BU4" s="163" t="s">
        <v>53</v>
      </c>
      <c r="BV4" s="163" t="s">
        <v>54</v>
      </c>
      <c r="BW4" s="163" t="s">
        <v>17</v>
      </c>
      <c r="BX4" s="163" t="s">
        <v>55</v>
      </c>
      <c r="BY4" s="163" t="s">
        <v>56</v>
      </c>
      <c r="BZ4" s="163" t="s">
        <v>57</v>
      </c>
      <c r="CA4" s="163" t="s">
        <v>58</v>
      </c>
      <c r="CB4" s="163" t="s">
        <v>59</v>
      </c>
      <c r="CC4" s="164" t="s">
        <v>52</v>
      </c>
      <c r="CD4" s="164" t="s">
        <v>53</v>
      </c>
      <c r="CE4" s="164" t="s">
        <v>54</v>
      </c>
      <c r="CF4" s="164" t="s">
        <v>17</v>
      </c>
      <c r="CG4" s="164" t="s">
        <v>55</v>
      </c>
      <c r="CH4" s="164" t="s">
        <v>56</v>
      </c>
      <c r="CI4" s="164" t="s">
        <v>57</v>
      </c>
      <c r="CJ4" s="164" t="s">
        <v>58</v>
      </c>
      <c r="CK4" s="164" t="s">
        <v>59</v>
      </c>
      <c r="CL4" s="306"/>
      <c r="CM4" s="309"/>
      <c r="CN4" s="165" t="s">
        <v>60</v>
      </c>
      <c r="CO4" s="165" t="s">
        <v>61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0.65855593758265</v>
      </c>
      <c r="B6" s="347" t="s">
        <v>93</v>
      </c>
      <c r="C6" s="347"/>
      <c r="D6" s="347"/>
      <c r="E6" s="175" t="s">
        <v>94</v>
      </c>
      <c r="F6" s="175" t="s">
        <v>95</v>
      </c>
      <c r="G6" s="340">
        <v>378100</v>
      </c>
      <c r="H6" s="340">
        <v>1900</v>
      </c>
      <c r="I6" s="176">
        <v>687</v>
      </c>
      <c r="J6" s="176">
        <v>0</v>
      </c>
      <c r="K6" s="176">
        <v>29071</v>
      </c>
      <c r="L6" s="177">
        <v>199</v>
      </c>
      <c r="M6" s="178">
        <v>187</v>
      </c>
      <c r="N6" s="179">
        <f>IFERROR(L6/K6,"-")</f>
        <v>0.0068453097588662</v>
      </c>
      <c r="O6" s="176">
        <v>65</v>
      </c>
      <c r="P6" s="176">
        <v>36</v>
      </c>
      <c r="Q6" s="179">
        <f>IFERROR(O6/L6,"-")</f>
        <v>0.32663316582915</v>
      </c>
      <c r="R6" s="180">
        <f>IFERROR(G6/SUM(L6:L6),"-")</f>
        <v>1900</v>
      </c>
      <c r="S6" s="181">
        <v>10</v>
      </c>
      <c r="T6" s="179">
        <f>IF(L6=0,"-",S6/L6)</f>
        <v>0.050251256281407</v>
      </c>
      <c r="U6" s="345">
        <v>249000</v>
      </c>
      <c r="V6" s="346">
        <f>IFERROR(U6/L6,"-")</f>
        <v>1251.256281407</v>
      </c>
      <c r="W6" s="346">
        <f>IFERROR(U6/S6,"-")</f>
        <v>24900</v>
      </c>
      <c r="X6" s="340">
        <f>SUM(U6:U6)-SUM(G6:G6)</f>
        <v>-129100</v>
      </c>
      <c r="Y6" s="183">
        <f>SUM(U6:U6)/SUM(G6:G6)</f>
        <v>0.65855593758265</v>
      </c>
      <c r="AA6" s="184">
        <v>12</v>
      </c>
      <c r="AB6" s="185">
        <f>IF(L6=0,"",IF(AA6=0,"",(AA6/L6)))</f>
        <v>0.060301507537688</v>
      </c>
      <c r="AC6" s="184"/>
      <c r="AD6" s="186">
        <f>IFERROR(AC6/AA6,"-")</f>
        <v>0</v>
      </c>
      <c r="AE6" s="187"/>
      <c r="AF6" s="188">
        <f>IFERROR(AE6/AA6,"-")</f>
        <v>0</v>
      </c>
      <c r="AG6" s="189"/>
      <c r="AH6" s="189"/>
      <c r="AI6" s="189"/>
      <c r="AJ6" s="190">
        <v>25</v>
      </c>
      <c r="AK6" s="191">
        <f>IF(L6=0,"",IF(AJ6=0,"",(AJ6/L6)))</f>
        <v>0.12562814070352</v>
      </c>
      <c r="AL6" s="190">
        <v>1</v>
      </c>
      <c r="AM6" s="192">
        <f>IFERROR(AL6/AJ6,"-")</f>
        <v>0.04</v>
      </c>
      <c r="AN6" s="193">
        <v>13000</v>
      </c>
      <c r="AO6" s="194">
        <f>IFERROR(AN6/AJ6,"-")</f>
        <v>520</v>
      </c>
      <c r="AP6" s="195"/>
      <c r="AQ6" s="195"/>
      <c r="AR6" s="195">
        <v>1</v>
      </c>
      <c r="AS6" s="196">
        <v>26</v>
      </c>
      <c r="AT6" s="197">
        <f>IF(L6=0,"",IF(AS6=0,"",(AS6/L6)))</f>
        <v>0.13065326633166</v>
      </c>
      <c r="AU6" s="196">
        <v>1</v>
      </c>
      <c r="AV6" s="198">
        <f>IFERROR(AU6/AS6,"-")</f>
        <v>0.038461538461538</v>
      </c>
      <c r="AW6" s="199">
        <v>108000</v>
      </c>
      <c r="AX6" s="200">
        <f>IFERROR(AW6/AS6,"-")</f>
        <v>4153.8461538462</v>
      </c>
      <c r="AY6" s="201"/>
      <c r="AZ6" s="201"/>
      <c r="BA6" s="201">
        <v>1</v>
      </c>
      <c r="BB6" s="202">
        <v>39</v>
      </c>
      <c r="BC6" s="203">
        <f>IF(L6=0,"",IF(BB6=0,"",(BB6/L6)))</f>
        <v>0.19597989949749</v>
      </c>
      <c r="BD6" s="202"/>
      <c r="BE6" s="204">
        <f>IFERROR(BD6/BB6,"-")</f>
        <v>0</v>
      </c>
      <c r="BF6" s="205"/>
      <c r="BG6" s="206">
        <f>IFERROR(BF6/BB6,"-")</f>
        <v>0</v>
      </c>
      <c r="BH6" s="207"/>
      <c r="BI6" s="207"/>
      <c r="BJ6" s="207"/>
      <c r="BK6" s="208">
        <v>58</v>
      </c>
      <c r="BL6" s="209">
        <f>IF(L6=0,"",IF(BK6=0,"",(BK6/L6)))</f>
        <v>0.29145728643216</v>
      </c>
      <c r="BM6" s="210">
        <v>4</v>
      </c>
      <c r="BN6" s="211">
        <f>IFERROR(BM6/BK6,"-")</f>
        <v>0.068965517241379</v>
      </c>
      <c r="BO6" s="212">
        <v>19000</v>
      </c>
      <c r="BP6" s="213">
        <f>IFERROR(BO6/BK6,"-")</f>
        <v>327.58620689655</v>
      </c>
      <c r="BQ6" s="214">
        <v>3</v>
      </c>
      <c r="BR6" s="214">
        <v>1</v>
      </c>
      <c r="BS6" s="214"/>
      <c r="BT6" s="215">
        <v>34</v>
      </c>
      <c r="BU6" s="216">
        <f>IF(L6=0,"",IF(BT6=0,"",(BT6/L6)))</f>
        <v>0.17085427135678</v>
      </c>
      <c r="BV6" s="217">
        <v>4</v>
      </c>
      <c r="BW6" s="218">
        <f>IFERROR(BV6/BT6,"-")</f>
        <v>0.11764705882353</v>
      </c>
      <c r="BX6" s="219">
        <v>109000</v>
      </c>
      <c r="BY6" s="220">
        <f>IFERROR(BX6/BT6,"-")</f>
        <v>3205.8823529412</v>
      </c>
      <c r="BZ6" s="221"/>
      <c r="CA6" s="221">
        <v>2</v>
      </c>
      <c r="CB6" s="221">
        <v>2</v>
      </c>
      <c r="CC6" s="222">
        <v>5</v>
      </c>
      <c r="CD6" s="223">
        <f>IF(L6=0,"",IF(CC6=0,"",(CC6/L6)))</f>
        <v>0.025125628140704</v>
      </c>
      <c r="CE6" s="224"/>
      <c r="CF6" s="225">
        <f>IFERROR(CE6/CC6,"-")</f>
        <v>0</v>
      </c>
      <c r="CG6" s="226"/>
      <c r="CH6" s="227">
        <f>IFERROR(CG6/CC6,"-")</f>
        <v>0</v>
      </c>
      <c r="CI6" s="228"/>
      <c r="CJ6" s="228"/>
      <c r="CK6" s="228"/>
      <c r="CL6" s="229">
        <v>10</v>
      </c>
      <c r="CM6" s="230">
        <v>249000</v>
      </c>
      <c r="CN6" s="230">
        <v>108000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96</v>
      </c>
      <c r="C7" s="347"/>
      <c r="D7" s="347" t="s">
        <v>97</v>
      </c>
      <c r="E7" s="175" t="s">
        <v>98</v>
      </c>
      <c r="F7" s="175" t="s">
        <v>95</v>
      </c>
      <c r="G7" s="340">
        <v>0</v>
      </c>
      <c r="H7" s="340">
        <v>2000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 t="str">
        <f>Y8</f>
        <v>0</v>
      </c>
      <c r="B8" s="347" t="s">
        <v>99</v>
      </c>
      <c r="C8" s="347"/>
      <c r="D8" s="347" t="s">
        <v>97</v>
      </c>
      <c r="E8" s="175" t="s">
        <v>100</v>
      </c>
      <c r="F8" s="175" t="s">
        <v>95</v>
      </c>
      <c r="G8" s="340">
        <v>0</v>
      </c>
      <c r="H8" s="340">
        <v>2000</v>
      </c>
      <c r="I8" s="176">
        <v>0</v>
      </c>
      <c r="J8" s="176">
        <v>0</v>
      </c>
      <c r="K8" s="176">
        <v>0</v>
      </c>
      <c r="L8" s="177">
        <v>0</v>
      </c>
      <c r="M8" s="178">
        <v>0</v>
      </c>
      <c r="N8" s="179" t="str">
        <f>IFERROR(L8/K8,"-")</f>
        <v>-</v>
      </c>
      <c r="O8" s="176">
        <v>0</v>
      </c>
      <c r="P8" s="176">
        <v>0</v>
      </c>
      <c r="Q8" s="179" t="str">
        <f>IFERROR(O8/L8,"-")</f>
        <v>-</v>
      </c>
      <c r="R8" s="180" t="str">
        <f>IFERROR(G8/SUM(L8:L8),"-")</f>
        <v>-</v>
      </c>
      <c r="S8" s="181">
        <v>0</v>
      </c>
      <c r="T8" s="179" t="str">
        <f>IF(L8=0,"-",S8/L8)</f>
        <v>-</v>
      </c>
      <c r="U8" s="345"/>
      <c r="V8" s="346" t="str">
        <f>IFERROR(U8/L8,"-")</f>
        <v>-</v>
      </c>
      <c r="W8" s="346" t="str">
        <f>IFERROR(U8/S8,"-")</f>
        <v>-</v>
      </c>
      <c r="X8" s="340">
        <f>SUM(U8:U8)-SUM(G8:G8)</f>
        <v>0</v>
      </c>
      <c r="Y8" s="183" t="str">
        <f>SUM(U8:U8)/SUM(G8:G8)</f>
        <v>0</v>
      </c>
      <c r="AA8" s="184"/>
      <c r="AB8" s="185" t="str">
        <f>IF(L8=0,"",IF(AA8=0,"",(AA8/L8)))</f>
        <v/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 t="str">
        <f>IF(L8=0,"",IF(AJ8=0,"",(AJ8/L8)))</f>
        <v/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 t="str">
        <f>IF(L8=0,"",IF(AS8=0,"",(AS8/L8)))</f>
        <v/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 t="str">
        <f>IF(L8=0,"",IF(BB8=0,"",(BB8/L8)))</f>
        <v/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/>
      <c r="BL8" s="209" t="str">
        <f>IF(L8=0,"",IF(BK8=0,"",(BK8/L8)))</f>
        <v/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 t="str">
        <f>IF(L8=0,"",IF(BT8=0,"",(BT8/L8)))</f>
        <v/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 t="str">
        <f>IF(L8=0,"",IF(CC8=0,"",(CC8/L8)))</f>
        <v/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101</v>
      </c>
      <c r="C9" s="347"/>
      <c r="D9" s="347" t="s">
        <v>97</v>
      </c>
      <c r="E9" s="175" t="s">
        <v>102</v>
      </c>
      <c r="F9" s="175" t="s">
        <v>95</v>
      </c>
      <c r="G9" s="340">
        <v>0</v>
      </c>
      <c r="H9" s="340">
        <v>0</v>
      </c>
      <c r="I9" s="176">
        <v>97</v>
      </c>
      <c r="J9" s="176">
        <v>0</v>
      </c>
      <c r="K9" s="176">
        <v>270</v>
      </c>
      <c r="L9" s="177">
        <v>70</v>
      </c>
      <c r="M9" s="178">
        <v>35</v>
      </c>
      <c r="N9" s="179">
        <f>IFERROR(L9/K9,"-")</f>
        <v>0.25925925925926</v>
      </c>
      <c r="O9" s="176">
        <v>6</v>
      </c>
      <c r="P9" s="176">
        <v>21</v>
      </c>
      <c r="Q9" s="179">
        <f>IFERROR(O9/L9,"-")</f>
        <v>0.085714285714286</v>
      </c>
      <c r="R9" s="180">
        <f>IFERROR(G9/SUM(L9:L9),"-")</f>
        <v>0</v>
      </c>
      <c r="S9" s="181">
        <v>1</v>
      </c>
      <c r="T9" s="179">
        <f>IF(L9=0,"-",S9/L9)</f>
        <v>0.014285714285714</v>
      </c>
      <c r="U9" s="345">
        <v>43000</v>
      </c>
      <c r="V9" s="346">
        <f>IFERROR(U9/L9,"-")</f>
        <v>614.28571428571</v>
      </c>
      <c r="W9" s="346">
        <f>IFERROR(U9/S9,"-")</f>
        <v>43000</v>
      </c>
      <c r="X9" s="340">
        <f>SUM(U9:U9)-SUM(G9:G9)</f>
        <v>43000</v>
      </c>
      <c r="Y9" s="183" t="str">
        <f>SUM(U9:U9)/SUM(G9:G9)</f>
        <v>0</v>
      </c>
      <c r="AA9" s="184">
        <v>35</v>
      </c>
      <c r="AB9" s="185">
        <f>IF(L9=0,"",IF(AA9=0,"",(AA9/L9)))</f>
        <v>0.5</v>
      </c>
      <c r="AC9" s="184"/>
      <c r="AD9" s="186">
        <f>IFERROR(AC9/AA9,"-")</f>
        <v>0</v>
      </c>
      <c r="AE9" s="187"/>
      <c r="AF9" s="188">
        <f>IFERROR(AE9/AA9,"-")</f>
        <v>0</v>
      </c>
      <c r="AG9" s="189"/>
      <c r="AH9" s="189"/>
      <c r="AI9" s="189"/>
      <c r="AJ9" s="190">
        <v>19</v>
      </c>
      <c r="AK9" s="191">
        <f>IF(L9=0,"",IF(AJ9=0,"",(AJ9/L9)))</f>
        <v>0.27142857142857</v>
      </c>
      <c r="AL9" s="190"/>
      <c r="AM9" s="192">
        <f>IFERROR(AL9/AJ9,"-")</f>
        <v>0</v>
      </c>
      <c r="AN9" s="193"/>
      <c r="AO9" s="194">
        <f>IFERROR(AN9/AJ9,"-")</f>
        <v>0</v>
      </c>
      <c r="AP9" s="195"/>
      <c r="AQ9" s="195"/>
      <c r="AR9" s="195"/>
      <c r="AS9" s="196">
        <v>4</v>
      </c>
      <c r="AT9" s="197">
        <f>IF(L9=0,"",IF(AS9=0,"",(AS9/L9)))</f>
        <v>0.057142857142857</v>
      </c>
      <c r="AU9" s="196"/>
      <c r="AV9" s="198">
        <f>IFERROR(AU9/AS9,"-")</f>
        <v>0</v>
      </c>
      <c r="AW9" s="199"/>
      <c r="AX9" s="200">
        <f>IFERROR(AW9/AS9,"-")</f>
        <v>0</v>
      </c>
      <c r="AY9" s="201"/>
      <c r="AZ9" s="201"/>
      <c r="BA9" s="201"/>
      <c r="BB9" s="202">
        <v>4</v>
      </c>
      <c r="BC9" s="203">
        <f>IF(L9=0,"",IF(BB9=0,"",(BB9/L9)))</f>
        <v>0.057142857142857</v>
      </c>
      <c r="BD9" s="202"/>
      <c r="BE9" s="204">
        <f>IFERROR(BD9/BB9,"-")</f>
        <v>0</v>
      </c>
      <c r="BF9" s="205"/>
      <c r="BG9" s="206">
        <f>IFERROR(BF9/BB9,"-")</f>
        <v>0</v>
      </c>
      <c r="BH9" s="207"/>
      <c r="BI9" s="207"/>
      <c r="BJ9" s="207"/>
      <c r="BK9" s="208">
        <v>3</v>
      </c>
      <c r="BL9" s="209">
        <f>IF(L9=0,"",IF(BK9=0,"",(BK9/L9)))</f>
        <v>0.042857142857143</v>
      </c>
      <c r="BM9" s="210"/>
      <c r="BN9" s="211">
        <f>IFERROR(BM9/BK9,"-")</f>
        <v>0</v>
      </c>
      <c r="BO9" s="212"/>
      <c r="BP9" s="213">
        <f>IFERROR(BO9/BK9,"-")</f>
        <v>0</v>
      </c>
      <c r="BQ9" s="214"/>
      <c r="BR9" s="214"/>
      <c r="BS9" s="214"/>
      <c r="BT9" s="215">
        <v>3</v>
      </c>
      <c r="BU9" s="216">
        <f>IF(L9=0,"",IF(BT9=0,"",(BT9/L9)))</f>
        <v>0.042857142857143</v>
      </c>
      <c r="BV9" s="217"/>
      <c r="BW9" s="218">
        <f>IFERROR(BV9/BT9,"-")</f>
        <v>0</v>
      </c>
      <c r="BX9" s="219"/>
      <c r="BY9" s="220">
        <f>IFERROR(BX9/BT9,"-")</f>
        <v>0</v>
      </c>
      <c r="BZ9" s="221"/>
      <c r="CA9" s="221"/>
      <c r="CB9" s="221"/>
      <c r="CC9" s="222">
        <v>2</v>
      </c>
      <c r="CD9" s="223">
        <f>IF(L9=0,"",IF(CC9=0,"",(CC9/L9)))</f>
        <v>0.028571428571429</v>
      </c>
      <c r="CE9" s="224">
        <v>1</v>
      </c>
      <c r="CF9" s="225">
        <f>IFERROR(CE9/CC9,"-")</f>
        <v>0.5</v>
      </c>
      <c r="CG9" s="226">
        <v>43000</v>
      </c>
      <c r="CH9" s="227">
        <f>IFERROR(CG9/CC9,"-")</f>
        <v>21500</v>
      </c>
      <c r="CI9" s="228"/>
      <c r="CJ9" s="228"/>
      <c r="CK9" s="228">
        <v>1</v>
      </c>
      <c r="CL9" s="229">
        <v>1</v>
      </c>
      <c r="CM9" s="230">
        <v>43000</v>
      </c>
      <c r="CN9" s="230">
        <v>43000</v>
      </c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103</v>
      </c>
      <c r="C10" s="347"/>
      <c r="D10" s="347" t="s">
        <v>97</v>
      </c>
      <c r="E10" s="175" t="s">
        <v>102</v>
      </c>
      <c r="F10" s="175" t="s">
        <v>95</v>
      </c>
      <c r="G10" s="340">
        <v>0</v>
      </c>
      <c r="H10" s="340">
        <v>0</v>
      </c>
      <c r="I10" s="176">
        <v>0</v>
      </c>
      <c r="J10" s="176">
        <v>0</v>
      </c>
      <c r="K10" s="176">
        <v>0</v>
      </c>
      <c r="L10" s="177">
        <v>0</v>
      </c>
      <c r="M10" s="178">
        <v>0</v>
      </c>
      <c r="N10" s="179" t="str">
        <f>IFERROR(L10/K10,"-")</f>
        <v>-</v>
      </c>
      <c r="O10" s="176">
        <v>0</v>
      </c>
      <c r="P10" s="176">
        <v>0</v>
      </c>
      <c r="Q10" s="179" t="str">
        <f>IFERROR(O10/L10,"-")</f>
        <v>-</v>
      </c>
      <c r="R10" s="180" t="str">
        <f>IFERROR(G10/SUM(L10:L10),"-")</f>
        <v>-</v>
      </c>
      <c r="S10" s="181">
        <v>0</v>
      </c>
      <c r="T10" s="179" t="str">
        <f>IF(L10=0,"-",S10/L10)</f>
        <v>-</v>
      </c>
      <c r="U10" s="345"/>
      <c r="V10" s="346" t="str">
        <f>IFERROR(U10/L10,"-")</f>
        <v>-</v>
      </c>
      <c r="W10" s="346" t="str">
        <f>IFERROR(U10/S10,"-")</f>
        <v>-</v>
      </c>
      <c r="X10" s="340">
        <f>SUM(U10:U10)-SUM(G10:G10)</f>
        <v>0</v>
      </c>
      <c r="Y10" s="183" t="str">
        <f>SUM(U10:U10)/SUM(G10:G10)</f>
        <v>0</v>
      </c>
      <c r="AA10" s="184"/>
      <c r="AB10" s="185" t="str">
        <f>IF(L10=0,"",IF(AA10=0,"",(AA10/L10)))</f>
        <v/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/>
      <c r="AK10" s="191" t="str">
        <f>IF(L10=0,"",IF(AJ10=0,"",(AJ10/L10)))</f>
        <v/>
      </c>
      <c r="AL10" s="190"/>
      <c r="AM10" s="192" t="str">
        <f>IFERROR(AL10/AJ10,"-")</f>
        <v>-</v>
      </c>
      <c r="AN10" s="193"/>
      <c r="AO10" s="194" t="str">
        <f>IFERROR(AN10/AJ10,"-")</f>
        <v>-</v>
      </c>
      <c r="AP10" s="195"/>
      <c r="AQ10" s="195"/>
      <c r="AR10" s="195"/>
      <c r="AS10" s="196"/>
      <c r="AT10" s="197" t="str">
        <f>IF(L10=0,"",IF(AS10=0,"",(AS10/L10)))</f>
        <v/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/>
      <c r="BC10" s="203" t="str">
        <f>IF(L10=0,"",IF(BB10=0,"",(BB10/L10)))</f>
        <v/>
      </c>
      <c r="BD10" s="202"/>
      <c r="BE10" s="204" t="str">
        <f>IFERROR(BD10/BB10,"-")</f>
        <v>-</v>
      </c>
      <c r="BF10" s="205"/>
      <c r="BG10" s="206" t="str">
        <f>IFERROR(BF10/BB10,"-")</f>
        <v>-</v>
      </c>
      <c r="BH10" s="207"/>
      <c r="BI10" s="207"/>
      <c r="BJ10" s="207"/>
      <c r="BK10" s="208"/>
      <c r="BL10" s="209" t="str">
        <f>IF(L10=0,"",IF(BK10=0,"",(BK10/L10)))</f>
        <v/>
      </c>
      <c r="BM10" s="210"/>
      <c r="BN10" s="211" t="str">
        <f>IFERROR(BM10/BK10,"-")</f>
        <v>-</v>
      </c>
      <c r="BO10" s="212"/>
      <c r="BP10" s="213" t="str">
        <f>IFERROR(BO10/BK10,"-")</f>
        <v>-</v>
      </c>
      <c r="BQ10" s="214"/>
      <c r="BR10" s="214"/>
      <c r="BS10" s="214"/>
      <c r="BT10" s="215"/>
      <c r="BU10" s="216" t="str">
        <f>IF(L10=0,"",IF(BT10=0,"",(BT10/L10)))</f>
        <v/>
      </c>
      <c r="BV10" s="217"/>
      <c r="BW10" s="218" t="str">
        <f>IFERROR(BV10/BT10,"-")</f>
        <v>-</v>
      </c>
      <c r="BX10" s="219"/>
      <c r="BY10" s="220" t="str">
        <f>IFERROR(BX10/BT10,"-")</f>
        <v>-</v>
      </c>
      <c r="BZ10" s="221"/>
      <c r="CA10" s="221"/>
      <c r="CB10" s="221"/>
      <c r="CC10" s="222"/>
      <c r="CD10" s="223" t="str">
        <f>IF(L10=0,"",IF(CC10=0,"",(CC10/L10)))</f>
        <v/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0</v>
      </c>
      <c r="CM10" s="230"/>
      <c r="CN10" s="230"/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232"/>
      <c r="B11" s="151"/>
      <c r="C11" s="233"/>
      <c r="D11" s="234"/>
      <c r="E11" s="175"/>
      <c r="F11" s="175"/>
      <c r="G11" s="341"/>
      <c r="H11" s="341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172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232"/>
      <c r="B12" s="246"/>
      <c r="C12" s="176"/>
      <c r="D12" s="176"/>
      <c r="E12" s="247"/>
      <c r="F12" s="248"/>
      <c r="G12" s="342"/>
      <c r="H12" s="342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249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166">
        <f>Y13</f>
        <v>0.77228246495636</v>
      </c>
      <c r="B13" s="250"/>
      <c r="C13" s="250"/>
      <c r="D13" s="250"/>
      <c r="E13" s="251" t="s">
        <v>104</v>
      </c>
      <c r="F13" s="251"/>
      <c r="G13" s="343">
        <f>SUM(G6:G12)</f>
        <v>378100</v>
      </c>
      <c r="H13" s="343"/>
      <c r="I13" s="250">
        <f>SUM(I6:I12)</f>
        <v>784</v>
      </c>
      <c r="J13" s="250">
        <f>SUM(J6:J12)</f>
        <v>0</v>
      </c>
      <c r="K13" s="250">
        <f>SUM(K6:K12)</f>
        <v>29341</v>
      </c>
      <c r="L13" s="250">
        <f>SUM(L6:L12)</f>
        <v>269</v>
      </c>
      <c r="M13" s="250">
        <f>SUM(M6:M12)</f>
        <v>222</v>
      </c>
      <c r="N13" s="252">
        <f>IFERROR(L13/K13,"-")</f>
        <v>0.0091680583483862</v>
      </c>
      <c r="O13" s="253">
        <f>SUM(O6:O12)</f>
        <v>71</v>
      </c>
      <c r="P13" s="253">
        <f>SUM(P6:P12)</f>
        <v>57</v>
      </c>
      <c r="Q13" s="252">
        <f>IFERROR(O13/L13,"-")</f>
        <v>0.2639405204461</v>
      </c>
      <c r="R13" s="254">
        <f>IFERROR(G13/L13,"-")</f>
        <v>1405.5762081784</v>
      </c>
      <c r="S13" s="255">
        <f>SUM(S6:S12)</f>
        <v>11</v>
      </c>
      <c r="T13" s="252">
        <f>IFERROR(S13/L13,"-")</f>
        <v>0.04089219330855</v>
      </c>
      <c r="U13" s="343">
        <f>SUM(U6:U12)</f>
        <v>292000</v>
      </c>
      <c r="V13" s="343">
        <f>IFERROR(U13/L13,"-")</f>
        <v>1085.5018587361</v>
      </c>
      <c r="W13" s="343">
        <f>IFERROR(U13/S13,"-")</f>
        <v>26545.454545455</v>
      </c>
      <c r="X13" s="343">
        <f>U13-G13</f>
        <v>-86100</v>
      </c>
      <c r="Y13" s="256">
        <f>U13/G13</f>
        <v>0.77228246495636</v>
      </c>
      <c r="Z13" s="257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30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31</v>
      </c>
      <c r="CK2" s="307" t="s">
        <v>32</v>
      </c>
      <c r="CL2" s="310" t="s">
        <v>33</v>
      </c>
      <c r="CM2" s="311"/>
      <c r="CN2" s="312"/>
    </row>
    <row r="3" spans="1:94" customHeight="1" ht="14.25">
      <c r="A3" s="145" t="s">
        <v>105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35</v>
      </c>
      <c r="Z3" s="319"/>
      <c r="AA3" s="319"/>
      <c r="AB3" s="319"/>
      <c r="AC3" s="319"/>
      <c r="AD3" s="319"/>
      <c r="AE3" s="319"/>
      <c r="AF3" s="319"/>
      <c r="AG3" s="319"/>
      <c r="AH3" s="320" t="s">
        <v>36</v>
      </c>
      <c r="AI3" s="321"/>
      <c r="AJ3" s="321"/>
      <c r="AK3" s="321"/>
      <c r="AL3" s="321"/>
      <c r="AM3" s="321"/>
      <c r="AN3" s="321"/>
      <c r="AO3" s="321"/>
      <c r="AP3" s="322"/>
      <c r="AQ3" s="323" t="s">
        <v>37</v>
      </c>
      <c r="AR3" s="324"/>
      <c r="AS3" s="324"/>
      <c r="AT3" s="324"/>
      <c r="AU3" s="324"/>
      <c r="AV3" s="324"/>
      <c r="AW3" s="324"/>
      <c r="AX3" s="324"/>
      <c r="AY3" s="325"/>
      <c r="AZ3" s="326" t="s">
        <v>38</v>
      </c>
      <c r="BA3" s="327"/>
      <c r="BB3" s="327"/>
      <c r="BC3" s="327"/>
      <c r="BD3" s="327"/>
      <c r="BE3" s="327"/>
      <c r="BF3" s="327"/>
      <c r="BG3" s="327"/>
      <c r="BH3" s="328"/>
      <c r="BI3" s="313" t="s">
        <v>39</v>
      </c>
      <c r="BJ3" s="314"/>
      <c r="BK3" s="314"/>
      <c r="BL3" s="314"/>
      <c r="BM3" s="314"/>
      <c r="BN3" s="314"/>
      <c r="BO3" s="314"/>
      <c r="BP3" s="314"/>
      <c r="BQ3" s="315"/>
      <c r="BR3" s="294" t="s">
        <v>40</v>
      </c>
      <c r="BS3" s="295"/>
      <c r="BT3" s="295"/>
      <c r="BU3" s="295"/>
      <c r="BV3" s="295"/>
      <c r="BW3" s="295"/>
      <c r="BX3" s="295"/>
      <c r="BY3" s="295"/>
      <c r="BZ3" s="296"/>
      <c r="CA3" s="297" t="s">
        <v>41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42</v>
      </c>
      <c r="CM3" s="301"/>
      <c r="CN3" s="302" t="s">
        <v>43</v>
      </c>
    </row>
    <row r="4" spans="1:94">
      <c r="A4" s="151"/>
      <c r="B4" s="152" t="s">
        <v>44</v>
      </c>
      <c r="C4" s="152" t="s">
        <v>90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6"/>
      <c r="CK4" s="309"/>
      <c r="CL4" s="165" t="s">
        <v>60</v>
      </c>
      <c r="CM4" s="165" t="s">
        <v>61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2.0133105347183</v>
      </c>
      <c r="B6" s="347" t="s">
        <v>106</v>
      </c>
      <c r="C6" s="347"/>
      <c r="D6" s="347"/>
      <c r="E6" s="175" t="s">
        <v>107</v>
      </c>
      <c r="F6" s="175" t="s">
        <v>95</v>
      </c>
      <c r="G6" s="340">
        <v>1410612</v>
      </c>
      <c r="H6" s="176">
        <v>1600</v>
      </c>
      <c r="I6" s="176">
        <v>0</v>
      </c>
      <c r="J6" s="176">
        <v>41870</v>
      </c>
      <c r="K6" s="177">
        <v>337</v>
      </c>
      <c r="L6" s="179">
        <f>IFERROR(K6/J6,"-")</f>
        <v>0.0080487222354908</v>
      </c>
      <c r="M6" s="176">
        <v>95</v>
      </c>
      <c r="N6" s="176">
        <v>80</v>
      </c>
      <c r="O6" s="179">
        <f>IFERROR(M6/(K6),"-")</f>
        <v>0.28189910979228</v>
      </c>
      <c r="P6" s="180">
        <f>IFERROR(G6/SUM(K6:K6),"-")</f>
        <v>4185.7922848665</v>
      </c>
      <c r="Q6" s="181">
        <v>51</v>
      </c>
      <c r="R6" s="179">
        <f>IF(K6=0,"-",Q6/K6)</f>
        <v>0.1513353115727</v>
      </c>
      <c r="S6" s="345">
        <v>2840000</v>
      </c>
      <c r="T6" s="346">
        <f>IFERROR(S6/K6,"-")</f>
        <v>8427.2997032641</v>
      </c>
      <c r="U6" s="346">
        <f>IFERROR(S6/Q6,"-")</f>
        <v>55686.274509804</v>
      </c>
      <c r="V6" s="340">
        <f>SUM(S6:S6)-SUM(G6:G6)</f>
        <v>1429388</v>
      </c>
      <c r="W6" s="183">
        <f>SUM(S6:S6)/SUM(G6:G6)</f>
        <v>2.0133105347183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1</v>
      </c>
      <c r="AI6" s="191">
        <f>IF(K6=0,"",IF(AH6=0,"",(AH6/K6)))</f>
        <v>0.0029673590504451</v>
      </c>
      <c r="AJ6" s="190">
        <v>1</v>
      </c>
      <c r="AK6" s="192">
        <f>IFERROR(AJ6/AH6,"-")</f>
        <v>1</v>
      </c>
      <c r="AL6" s="193">
        <v>235000</v>
      </c>
      <c r="AM6" s="194">
        <f>IFERROR(AL6/AH6,"-")</f>
        <v>235000</v>
      </c>
      <c r="AN6" s="195"/>
      <c r="AO6" s="195"/>
      <c r="AP6" s="195">
        <v>1</v>
      </c>
      <c r="AQ6" s="196"/>
      <c r="AR6" s="197">
        <f>IF(K6=0,"",IF(AQ6=0,"",(AQ6/K6)))</f>
        <v>0</v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>
        <v>5</v>
      </c>
      <c r="BA6" s="203">
        <f>IF(K6=0,"",IF(AZ6=0,"",(AZ6/K6)))</f>
        <v>0.014836795252226</v>
      </c>
      <c r="BB6" s="202">
        <v>1</v>
      </c>
      <c r="BC6" s="204">
        <f>IFERROR(BB6/AZ6,"-")</f>
        <v>0.2</v>
      </c>
      <c r="BD6" s="205">
        <v>18000</v>
      </c>
      <c r="BE6" s="206">
        <f>IFERROR(BD6/AZ6,"-")</f>
        <v>3600</v>
      </c>
      <c r="BF6" s="207"/>
      <c r="BG6" s="207"/>
      <c r="BH6" s="207">
        <v>1</v>
      </c>
      <c r="BI6" s="208">
        <v>76</v>
      </c>
      <c r="BJ6" s="209">
        <f>IF(K6=0,"",IF(BI6=0,"",(BI6/K6)))</f>
        <v>0.22551928783383</v>
      </c>
      <c r="BK6" s="210">
        <v>8</v>
      </c>
      <c r="BL6" s="211">
        <f>IFERROR(BK6/BI6,"-")</f>
        <v>0.10526315789474</v>
      </c>
      <c r="BM6" s="212">
        <v>81000</v>
      </c>
      <c r="BN6" s="213">
        <f>IFERROR(BM6/BI6,"-")</f>
        <v>1065.7894736842</v>
      </c>
      <c r="BO6" s="214">
        <v>5</v>
      </c>
      <c r="BP6" s="214">
        <v>1</v>
      </c>
      <c r="BQ6" s="214">
        <v>2</v>
      </c>
      <c r="BR6" s="215">
        <v>167</v>
      </c>
      <c r="BS6" s="216">
        <f>IF(K6=0,"",IF(BR6=0,"",(BR6/K6)))</f>
        <v>0.49554896142433</v>
      </c>
      <c r="BT6" s="217">
        <v>21</v>
      </c>
      <c r="BU6" s="218">
        <f>IFERROR(BT6/BR6,"-")</f>
        <v>0.12574850299401</v>
      </c>
      <c r="BV6" s="219">
        <v>642000</v>
      </c>
      <c r="BW6" s="220">
        <f>IFERROR(BV6/BR6,"-")</f>
        <v>3844.3113772455</v>
      </c>
      <c r="BX6" s="221">
        <v>8</v>
      </c>
      <c r="BY6" s="221">
        <v>4</v>
      </c>
      <c r="BZ6" s="221">
        <v>9</v>
      </c>
      <c r="CA6" s="222">
        <v>88</v>
      </c>
      <c r="CB6" s="223">
        <f>IF(K6=0,"",IF(CA6=0,"",(CA6/K6)))</f>
        <v>0.26112759643917</v>
      </c>
      <c r="CC6" s="224">
        <v>20</v>
      </c>
      <c r="CD6" s="225">
        <f>IFERROR(CC6/CA6,"-")</f>
        <v>0.22727272727273</v>
      </c>
      <c r="CE6" s="226">
        <v>1864000</v>
      </c>
      <c r="CF6" s="227">
        <f>IFERROR(CE6/CA6,"-")</f>
        <v>21181.818181818</v>
      </c>
      <c r="CG6" s="228">
        <v>3</v>
      </c>
      <c r="CH6" s="228">
        <v>4</v>
      </c>
      <c r="CI6" s="228">
        <v>13</v>
      </c>
      <c r="CJ6" s="229">
        <v>51</v>
      </c>
      <c r="CK6" s="230">
        <v>2840000</v>
      </c>
      <c r="CL6" s="230">
        <v>646000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108</v>
      </c>
      <c r="C7" s="347"/>
      <c r="D7" s="347"/>
      <c r="E7" s="175" t="s">
        <v>109</v>
      </c>
      <c r="F7" s="175" t="s">
        <v>95</v>
      </c>
      <c r="G7" s="340">
        <v>0</v>
      </c>
      <c r="H7" s="176">
        <v>7</v>
      </c>
      <c r="I7" s="176">
        <v>0</v>
      </c>
      <c r="J7" s="176">
        <v>0</v>
      </c>
      <c r="K7" s="177">
        <v>1</v>
      </c>
      <c r="L7" s="179" t="str">
        <f>IFERROR(K7/J7,"-")</f>
        <v>-</v>
      </c>
      <c r="M7" s="176">
        <v>0</v>
      </c>
      <c r="N7" s="176">
        <v>0</v>
      </c>
      <c r="O7" s="179">
        <f>IFERROR(M7/(K7),"-")</f>
        <v>0</v>
      </c>
      <c r="P7" s="180">
        <f>IFERROR(G7/SUM(K7:K7),"-")</f>
        <v>0</v>
      </c>
      <c r="Q7" s="181">
        <v>0</v>
      </c>
      <c r="R7" s="179">
        <f>IF(K7=0,"-",Q7/K7)</f>
        <v>0</v>
      </c>
      <c r="S7" s="345"/>
      <c r="T7" s="346">
        <f>IFERROR(S7/K7,"-")</f>
        <v>0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>
        <f>IF(K7=0,"",IF(AH7=0,"",(AH7/K7)))</f>
        <v>0</v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>
        <f>IF(K7=0,"",IF(AQ7=0,"",(AQ7/K7)))</f>
        <v>0</v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>
        <v>1</v>
      </c>
      <c r="BA7" s="203">
        <f>IF(K7=0,"",IF(AZ7=0,"",(AZ7/K7)))</f>
        <v>1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/>
      <c r="BJ7" s="209">
        <f>IF(K7=0,"",IF(BI7=0,"",(BI7/K7)))</f>
        <v>0</v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0.018181818181818</v>
      </c>
      <c r="B8" s="347" t="s">
        <v>110</v>
      </c>
      <c r="C8" s="347"/>
      <c r="D8" s="347" t="s">
        <v>97</v>
      </c>
      <c r="E8" s="175" t="s">
        <v>111</v>
      </c>
      <c r="F8" s="175" t="s">
        <v>95</v>
      </c>
      <c r="G8" s="340">
        <v>165000</v>
      </c>
      <c r="H8" s="176">
        <v>98</v>
      </c>
      <c r="I8" s="176">
        <v>0</v>
      </c>
      <c r="J8" s="176">
        <v>7943</v>
      </c>
      <c r="K8" s="177">
        <v>86</v>
      </c>
      <c r="L8" s="179">
        <f>IFERROR(K8/J8,"-")</f>
        <v>0.010827143396701</v>
      </c>
      <c r="M8" s="176">
        <v>3</v>
      </c>
      <c r="N8" s="176">
        <v>45</v>
      </c>
      <c r="O8" s="179">
        <f>IFERROR(M8/(K8),"-")</f>
        <v>0.034883720930233</v>
      </c>
      <c r="P8" s="180">
        <f>IFERROR(G8/SUM(K8:K9),"-")</f>
        <v>1918.6046511628</v>
      </c>
      <c r="Q8" s="181">
        <v>1</v>
      </c>
      <c r="R8" s="179">
        <f>IF(K8=0,"-",Q8/K8)</f>
        <v>0.011627906976744</v>
      </c>
      <c r="S8" s="345">
        <v>3000</v>
      </c>
      <c r="T8" s="346">
        <f>IFERROR(S8/K8,"-")</f>
        <v>34.883720930233</v>
      </c>
      <c r="U8" s="346">
        <f>IFERROR(S8/Q8,"-")</f>
        <v>3000</v>
      </c>
      <c r="V8" s="340">
        <f>SUM(S8:S9)-SUM(G8:G9)</f>
        <v>-162000</v>
      </c>
      <c r="W8" s="183">
        <f>SUM(S8:S9)/SUM(G8:G9)</f>
        <v>0.018181818181818</v>
      </c>
      <c r="Y8" s="184">
        <v>6</v>
      </c>
      <c r="Z8" s="185">
        <f>IF(K8=0,"",IF(Y8=0,"",(Y8/K8)))</f>
        <v>0.069767441860465</v>
      </c>
      <c r="AA8" s="184">
        <v>1</v>
      </c>
      <c r="AB8" s="186">
        <f>IFERROR(AA8/Y8,"-")</f>
        <v>0.16666666666667</v>
      </c>
      <c r="AC8" s="187">
        <v>3000</v>
      </c>
      <c r="AD8" s="188">
        <f>IFERROR(AC8/Y8,"-")</f>
        <v>500</v>
      </c>
      <c r="AE8" s="189">
        <v>1</v>
      </c>
      <c r="AF8" s="189"/>
      <c r="AG8" s="189"/>
      <c r="AH8" s="190">
        <v>41</v>
      </c>
      <c r="AI8" s="191">
        <f>IF(K8=0,"",IF(AH8=0,"",(AH8/K8)))</f>
        <v>0.47674418604651</v>
      </c>
      <c r="AJ8" s="190"/>
      <c r="AK8" s="192">
        <f>IFERROR(AJ8/AH8,"-")</f>
        <v>0</v>
      </c>
      <c r="AL8" s="193"/>
      <c r="AM8" s="194">
        <f>IFERROR(AL8/AH8,"-")</f>
        <v>0</v>
      </c>
      <c r="AN8" s="195"/>
      <c r="AO8" s="195"/>
      <c r="AP8" s="195"/>
      <c r="AQ8" s="196">
        <v>19</v>
      </c>
      <c r="AR8" s="197">
        <f>IF(K8=0,"",IF(AQ8=0,"",(AQ8/K8)))</f>
        <v>0.22093023255814</v>
      </c>
      <c r="AS8" s="196"/>
      <c r="AT8" s="198">
        <f>IFERROR(AS8/AQ8,"-")</f>
        <v>0</v>
      </c>
      <c r="AU8" s="199"/>
      <c r="AV8" s="200">
        <f>IFERROR(AU8/AQ8,"-")</f>
        <v>0</v>
      </c>
      <c r="AW8" s="201"/>
      <c r="AX8" s="201"/>
      <c r="AY8" s="201"/>
      <c r="AZ8" s="202">
        <v>14</v>
      </c>
      <c r="BA8" s="203">
        <f>IF(K8=0,"",IF(AZ8=0,"",(AZ8/K8)))</f>
        <v>0.16279069767442</v>
      </c>
      <c r="BB8" s="202"/>
      <c r="BC8" s="204">
        <f>IFERROR(BB8/AZ8,"-")</f>
        <v>0</v>
      </c>
      <c r="BD8" s="205"/>
      <c r="BE8" s="206">
        <f>IFERROR(BD8/AZ8,"-")</f>
        <v>0</v>
      </c>
      <c r="BF8" s="207"/>
      <c r="BG8" s="207"/>
      <c r="BH8" s="207"/>
      <c r="BI8" s="208">
        <v>4</v>
      </c>
      <c r="BJ8" s="209">
        <f>IF(K8=0,"",IF(BI8=0,"",(BI8/K8)))</f>
        <v>0.046511627906977</v>
      </c>
      <c r="BK8" s="210"/>
      <c r="BL8" s="211">
        <f>IFERROR(BK8/BI8,"-")</f>
        <v>0</v>
      </c>
      <c r="BM8" s="212"/>
      <c r="BN8" s="213">
        <f>IFERROR(BM8/BI8,"-")</f>
        <v>0</v>
      </c>
      <c r="BO8" s="214"/>
      <c r="BP8" s="214"/>
      <c r="BQ8" s="214"/>
      <c r="BR8" s="215">
        <v>2</v>
      </c>
      <c r="BS8" s="216">
        <f>IF(K8=0,"",IF(BR8=0,"",(BR8/K8)))</f>
        <v>0.023255813953488</v>
      </c>
      <c r="BT8" s="217"/>
      <c r="BU8" s="218">
        <f>IFERROR(BT8/BR8,"-")</f>
        <v>0</v>
      </c>
      <c r="BV8" s="219"/>
      <c r="BW8" s="220">
        <f>IFERROR(BV8/BR8,"-")</f>
        <v>0</v>
      </c>
      <c r="BX8" s="221"/>
      <c r="BY8" s="221"/>
      <c r="BZ8" s="221"/>
      <c r="CA8" s="222"/>
      <c r="CB8" s="223">
        <f>IF(K8=0,"",IF(CA8=0,"",(CA8/K8)))</f>
        <v>0</v>
      </c>
      <c r="CC8" s="224"/>
      <c r="CD8" s="225" t="str">
        <f>IFERROR(CC8/CA8,"-")</f>
        <v>-</v>
      </c>
      <c r="CE8" s="226"/>
      <c r="CF8" s="227" t="str">
        <f>IFERROR(CE8/CA8,"-")</f>
        <v>-</v>
      </c>
      <c r="CG8" s="228"/>
      <c r="CH8" s="228"/>
      <c r="CI8" s="228"/>
      <c r="CJ8" s="229">
        <v>1</v>
      </c>
      <c r="CK8" s="230">
        <v>3000</v>
      </c>
      <c r="CL8" s="230">
        <v>3000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/>
      <c r="B9" s="347" t="s">
        <v>112</v>
      </c>
      <c r="C9" s="347"/>
      <c r="D9" s="347" t="s">
        <v>113</v>
      </c>
      <c r="E9" s="175"/>
      <c r="F9" s="175"/>
      <c r="G9" s="340"/>
      <c r="H9" s="176">
        <v>0</v>
      </c>
      <c r="I9" s="176">
        <v>0</v>
      </c>
      <c r="J9" s="176">
        <v>2</v>
      </c>
      <c r="K9" s="177">
        <v>0</v>
      </c>
      <c r="L9" s="179">
        <f>IFERROR(K9/J9,"-")</f>
        <v>0</v>
      </c>
      <c r="M9" s="176">
        <v>0</v>
      </c>
      <c r="N9" s="176">
        <v>0</v>
      </c>
      <c r="O9" s="179" t="str">
        <f>IFERROR(M9/(K9),"-")</f>
        <v>-</v>
      </c>
      <c r="P9" s="180"/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/>
      <c r="W9" s="183"/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114</v>
      </c>
      <c r="F12" s="251"/>
      <c r="G12" s="343">
        <f>SUM(G6:G11)</f>
        <v>1575612</v>
      </c>
      <c r="H12" s="250">
        <f>SUM(H6:H11)</f>
        <v>1705</v>
      </c>
      <c r="I12" s="250">
        <f>SUM(I6:I11)</f>
        <v>0</v>
      </c>
      <c r="J12" s="250">
        <f>SUM(J6:J11)</f>
        <v>49815</v>
      </c>
      <c r="K12" s="250">
        <f>SUM(K6:K11)</f>
        <v>424</v>
      </c>
      <c r="L12" s="252">
        <f>IFERROR(K12/J12,"-")</f>
        <v>0.0085114925223326</v>
      </c>
      <c r="M12" s="253">
        <f>SUM(M6:M11)</f>
        <v>98</v>
      </c>
      <c r="N12" s="253">
        <f>SUM(N6:N11)</f>
        <v>125</v>
      </c>
      <c r="O12" s="252">
        <f>IFERROR(M12/K12,"-")</f>
        <v>0.2311320754717</v>
      </c>
      <c r="P12" s="254">
        <f>IFERROR(G12/K12,"-")</f>
        <v>3716.0660377358</v>
      </c>
      <c r="Q12" s="255">
        <f>SUM(Q6:Q11)</f>
        <v>52</v>
      </c>
      <c r="R12" s="252">
        <f>IFERROR(Q12/K12,"-")</f>
        <v>0.12264150943396</v>
      </c>
      <c r="S12" s="343">
        <f>SUM(S6:S11)</f>
        <v>2843000</v>
      </c>
      <c r="T12" s="343">
        <f>IFERROR(S12/K12,"-")</f>
        <v>6705.1886792453</v>
      </c>
      <c r="U12" s="343">
        <f>IFERROR(S12/Q12,"-")</f>
        <v>54673.076923077</v>
      </c>
      <c r="V12" s="343">
        <f>S12-G12</f>
        <v>1267388</v>
      </c>
      <c r="W12" s="256">
        <f>S12/G12</f>
        <v>1.8043782352508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