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<sst xmlns="http://schemas.openxmlformats.org/spreadsheetml/2006/main" uniqueCount="137">
  <si>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</si>
  <si>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</si>
  <si>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</si>
  <si>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</si>
  <si>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</si>
  <si>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</si>
  <si>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</si>
  <si>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</si>
  <si>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</si>
  <si>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</si>
  <si>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</si>
  <si>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</si>
  <si>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</si>
  <si>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</si>
  <si>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</si>
  <si>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</si>
  <si>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</si>
  <si>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</si>
  <si>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</si>
  <si>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</si>
  <si>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</si>
  <si>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</si>
  <si>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</si>
  <si>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</si>
  <si>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</si>
  <si>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</si>
  <si>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</si>
  <si>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</si>
  <si>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</si>
  <si>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</si>
  <si>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</si>
  <si>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</si>
  <si>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</si>
  <si>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</si>
  <si>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</si>
  <si>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</si>
  <si>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</si>
  <si>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</si>
  <si>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</si>
  <si>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</si>
  <si>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</si>
  <si>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</si>
  <si>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</si>
  <si>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</si>
  <si>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</si>
  <si>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</si>
  <si>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</si>
  <si>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</si>
  <si>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</si>
  <si>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</si>
  <si>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</si>
  <si>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</si>
  <si>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</si>
  <si>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</si>
  <si>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</si>
  <si>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</si>
  <si>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</si>
  <si>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</si>
  <si>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</si>
  <si>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</si>
  <si>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</si>
  <si>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</si>
  <si>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</si>
  <si>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ak356</t>
  </si>
  <si>
    <t>徳間書店</t>
  </si>
  <si>
    <t>DVD漫画たかし_セリフアレンジ</t>
  </si>
  <si>
    <t>lp02</t>
  </si>
  <si>
    <t>アサヒ芸能.4W火</t>
  </si>
  <si>
    <t>DVD袋裏4C</t>
  </si>
  <si>
    <t>11月26日(火)</t>
  </si>
  <si>
    <t>ak357</t>
  </si>
  <si>
    <t>空電</t>
  </si>
  <si>
    <t>ht454</t>
  </si>
  <si>
    <t>おまとめパック</t>
  </si>
  <si>
    <t>11月01日(金)</t>
  </si>
  <si>
    <t>ln_tk019</t>
  </si>
  <si>
    <t>line</t>
  </si>
  <si>
    <t>ht455</t>
  </si>
  <si>
    <t>ht456</t>
  </si>
  <si>
    <t>ht457</t>
  </si>
  <si>
    <t>lp03</t>
  </si>
  <si>
    <t>ln_tk020</t>
  </si>
  <si>
    <t>ht458</t>
  </si>
  <si>
    <t>ht459</t>
  </si>
  <si>
    <t>雑誌 TOTAL</t>
  </si>
  <si>
    <t>●DVD 広告</t>
  </si>
  <si>
    <t>ln_akn004</t>
  </si>
  <si>
    <t>三和出版</t>
  </si>
  <si>
    <t>DVD漫画たかし_LINE版</t>
  </si>
  <si>
    <t>A4変形、CVSフル、860円、10万部</t>
  </si>
  <si>
    <t>MEN'S DVD</t>
  </si>
  <si>
    <t>DVD袋表4C</t>
  </si>
  <si>
    <t>11月29日(金)</t>
  </si>
  <si>
    <t>pk292</t>
  </si>
  <si>
    <t>DVD TOTAL</t>
  </si>
  <si>
    <t>●アフィリエイト 広告</t>
  </si>
  <si>
    <t>UA</t>
  </si>
  <si>
    <t>AF単価</t>
  </si>
  <si>
    <t>20歳以上</t>
  </si>
  <si>
    <t>aa001</t>
  </si>
  <si>
    <t>MDメルマガ</t>
  </si>
  <si>
    <t>11/1～11/30</t>
  </si>
  <si>
    <t>aa002</t>
  </si>
  <si>
    <t>FB-action</t>
  </si>
  <si>
    <t>aa003</t>
  </si>
  <si>
    <t>リンクSNS</t>
  </si>
  <si>
    <t>aa004</t>
  </si>
  <si>
    <t>X-SWEETS</t>
  </si>
  <si>
    <t>aa005</t>
  </si>
  <si>
    <t>b01</t>
  </si>
  <si>
    <t>アダルトライン＠</t>
  </si>
  <si>
    <t>aa006</t>
  </si>
  <si>
    <t>aa007</t>
  </si>
  <si>
    <t>aa008</t>
  </si>
  <si>
    <t>aa009</t>
  </si>
  <si>
    <t>aa010</t>
  </si>
  <si>
    <t>aa011</t>
  </si>
  <si>
    <t>コミュCPF＠リーチ枠</t>
  </si>
  <si>
    <t>adit001</t>
  </si>
  <si>
    <t>ADマッチング ios</t>
  </si>
  <si>
    <t>11/15～11/30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</si>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</sst>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10</v>
      </c>
      <c r="D6" s="330">
        <v>630000</v>
      </c>
      <c r="E6" s="79">
        <v>567</v>
      </c>
      <c r="F6" s="79">
        <v>312</v>
      </c>
      <c r="G6" s="79">
        <v>605</v>
      </c>
      <c r="H6" s="89">
        <v>157</v>
      </c>
      <c r="I6" s="90">
        <v>2</v>
      </c>
      <c r="J6" s="143">
        <f>H6+I6</f>
        <v>159</v>
      </c>
      <c r="K6" s="80">
        <f>IFERROR(J6/G6,"-")</f>
        <v>0.26280991735537</v>
      </c>
      <c r="L6" s="79">
        <v>17</v>
      </c>
      <c r="M6" s="79">
        <v>17</v>
      </c>
      <c r="N6" s="80">
        <f>IFERROR(L6/J6,"-")</f>
        <v>0.10691823899371</v>
      </c>
      <c r="O6" s="81">
        <f>IFERROR(D6/J6,"-")</f>
        <v>3962.2641509434</v>
      </c>
      <c r="P6" s="82">
        <v>17</v>
      </c>
      <c r="Q6" s="80">
        <f>IFERROR(P6/J6,"-")</f>
        <v>0.10691823899371</v>
      </c>
      <c r="R6" s="335">
        <v>452000</v>
      </c>
      <c r="S6" s="336">
        <f>IFERROR(R6/J6,"-")</f>
        <v>2842.7672955975</v>
      </c>
      <c r="T6" s="336">
        <f>IFERROR(R6/P6,"-")</f>
        <v>26588.235294118</v>
      </c>
      <c r="U6" s="330">
        <f>IFERROR(R6-D6,"-")</f>
        <v>-178000</v>
      </c>
      <c r="V6" s="83">
        <f>R6/D6</f>
        <v>0.71746031746032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150000</v>
      </c>
      <c r="E7" s="79">
        <v>55</v>
      </c>
      <c r="F7" s="79">
        <v>42</v>
      </c>
      <c r="G7" s="79">
        <v>45</v>
      </c>
      <c r="H7" s="89">
        <v>46</v>
      </c>
      <c r="I7" s="90">
        <v>1</v>
      </c>
      <c r="J7" s="143">
        <f>H7+I7</f>
        <v>47</v>
      </c>
      <c r="K7" s="80">
        <f>IFERROR(J7/G7,"-")</f>
        <v>1.0444444444444</v>
      </c>
      <c r="L7" s="79">
        <v>1</v>
      </c>
      <c r="M7" s="79">
        <v>10</v>
      </c>
      <c r="N7" s="80">
        <f>IFERROR(L7/J7,"-")</f>
        <v>0.021276595744681</v>
      </c>
      <c r="O7" s="81">
        <f>IFERROR(D7/J7,"-")</f>
        <v>3191.4893617021</v>
      </c>
      <c r="P7" s="82">
        <v>1</v>
      </c>
      <c r="Q7" s="80">
        <f>IFERROR(P7/J7,"-")</f>
        <v>0.021276595744681</v>
      </c>
      <c r="R7" s="335">
        <v>3000</v>
      </c>
      <c r="S7" s="336">
        <f>IFERROR(R7/J7,"-")</f>
        <v>63.829787234043</v>
      </c>
      <c r="T7" s="336">
        <f>IFERROR(R7/P7,"-")</f>
        <v>3000</v>
      </c>
      <c r="U7" s="330">
        <f>IFERROR(R7-D7,"-")</f>
        <v>-147000</v>
      </c>
      <c r="V7" s="83">
        <f>R7/D7</f>
        <v>0.02</v>
      </c>
      <c r="W7" s="77"/>
      <c r="X7" s="142"/>
    </row>
    <row r="8" spans="1:24">
      <c r="A8" s="78"/>
      <c r="B8" s="84" t="s">
        <v>25</v>
      </c>
      <c r="C8" s="84">
        <v>15</v>
      </c>
      <c r="D8" s="330">
        <v>1388500</v>
      </c>
      <c r="E8" s="79">
        <v>2633</v>
      </c>
      <c r="F8" s="79">
        <v>0</v>
      </c>
      <c r="G8" s="79">
        <v>44600</v>
      </c>
      <c r="H8" s="89">
        <v>792</v>
      </c>
      <c r="I8" s="90">
        <v>0</v>
      </c>
      <c r="J8" s="143">
        <f>H8+I8</f>
        <v>792</v>
      </c>
      <c r="K8" s="80">
        <f>IFERROR(J8/G8,"-")</f>
        <v>0.017757847533632</v>
      </c>
      <c r="L8" s="79">
        <v>45</v>
      </c>
      <c r="M8" s="79">
        <v>138</v>
      </c>
      <c r="N8" s="80">
        <f>IFERROR(L8/J8,"-")</f>
        <v>0.056818181818182</v>
      </c>
      <c r="O8" s="81">
        <f>IFERROR(D8/J8,"-")</f>
        <v>1753.1565656566</v>
      </c>
      <c r="P8" s="82">
        <v>42</v>
      </c>
      <c r="Q8" s="80">
        <f>IFERROR(P8/J8,"-")</f>
        <v>0.053030303030303</v>
      </c>
      <c r="R8" s="335">
        <v>1541000</v>
      </c>
      <c r="S8" s="336">
        <f>IFERROR(R8/J8,"-")</f>
        <v>1945.7070707071</v>
      </c>
      <c r="T8" s="336">
        <f>IFERROR(R8/P8,"-")</f>
        <v>36690.476190476</v>
      </c>
      <c r="U8" s="330">
        <f>IFERROR(R8-D8,"-")</f>
        <v>152500</v>
      </c>
      <c r="V8" s="83">
        <f>R8/D8</f>
        <v>1.1098307526107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1733845</v>
      </c>
      <c r="E9" s="79">
        <v>2027</v>
      </c>
      <c r="F9" s="79">
        <v>0</v>
      </c>
      <c r="G9" s="79">
        <v>51318</v>
      </c>
      <c r="H9" s="89">
        <v>568</v>
      </c>
      <c r="I9" s="90">
        <v>0</v>
      </c>
      <c r="J9" s="143">
        <f>H9+I9</f>
        <v>568</v>
      </c>
      <c r="K9" s="80">
        <f>IFERROR(J9/G9,"-")</f>
        <v>0.011068241162945</v>
      </c>
      <c r="L9" s="79">
        <v>30</v>
      </c>
      <c r="M9" s="79">
        <v>190</v>
      </c>
      <c r="N9" s="80">
        <f>IFERROR(L9/J9,"-")</f>
        <v>0.052816901408451</v>
      </c>
      <c r="O9" s="81">
        <f>IFERROR(D9/J9,"-")</f>
        <v>3052.5440140845</v>
      </c>
      <c r="P9" s="82">
        <v>61</v>
      </c>
      <c r="Q9" s="80">
        <f>IFERROR(P9/J9,"-")</f>
        <v>0.10739436619718</v>
      </c>
      <c r="R9" s="335">
        <v>3550230</v>
      </c>
      <c r="S9" s="336">
        <f>IFERROR(R9/J9,"-")</f>
        <v>6250.4049295775</v>
      </c>
      <c r="T9" s="336">
        <f>IFERROR(R9/P9,"-")</f>
        <v>58200.491803279</v>
      </c>
      <c r="U9" s="330">
        <f>IFERROR(R9-D9,"-")</f>
        <v>1816385</v>
      </c>
      <c r="V9" s="83">
        <f>R9/D9</f>
        <v>2.0476051780869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3902345</v>
      </c>
      <c r="E12" s="41">
        <f>SUM(E6:E10)</f>
        <v>5282</v>
      </c>
      <c r="F12" s="41">
        <f>SUM(F6:F10)</f>
        <v>354</v>
      </c>
      <c r="G12" s="41">
        <f>SUM(G6:G10)</f>
        <v>96568</v>
      </c>
      <c r="H12" s="41">
        <f>SUM(H6:H10)</f>
        <v>1563</v>
      </c>
      <c r="I12" s="41">
        <f>SUM(I6:I10)</f>
        <v>3</v>
      </c>
      <c r="J12" s="41">
        <f>SUM(J6:J10)</f>
        <v>1566</v>
      </c>
      <c r="K12" s="42">
        <f>IFERROR(J12/G12,"-")</f>
        <v>0.016216552066937</v>
      </c>
      <c r="L12" s="76">
        <f>SUM(L6:L10)</f>
        <v>93</v>
      </c>
      <c r="M12" s="76">
        <f>SUM(M6:M10)</f>
        <v>355</v>
      </c>
      <c r="N12" s="42">
        <f>IFERROR(L12/J12,"-")</f>
        <v>0.059386973180077</v>
      </c>
      <c r="O12" s="43">
        <f>IFERROR(D12/J12,"-")</f>
        <v>2491.9189016603</v>
      </c>
      <c r="P12" s="44">
        <f>SUM(P6:P10)</f>
        <v>121</v>
      </c>
      <c r="Q12" s="42">
        <f>IFERROR(P12/J12,"-")</f>
        <v>0.077266922094508</v>
      </c>
      <c r="R12" s="333">
        <f>SUM(R6:R10)</f>
        <v>5546230</v>
      </c>
      <c r="S12" s="333">
        <f>IFERROR(R12/J12,"-")</f>
        <v>3541.6538952746</v>
      </c>
      <c r="T12" s="333">
        <f>IFERROR(R12/P12,"-")</f>
        <v>45836.611570248</v>
      </c>
      <c r="U12" s="333">
        <f>SUM(U6:U10)</f>
        <v>1643885</v>
      </c>
      <c r="V12" s="45">
        <f>IFERROR(R12/D12,"-")</f>
        <v>1.4212556808791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0.16666666666667</v>
      </c>
      <c r="B6" s="347" t="s">
        <v>63</v>
      </c>
      <c r="C6" s="347" t="s">
        <v>64</v>
      </c>
      <c r="D6" s="347" t="s">
        <v>65</v>
      </c>
      <c r="E6" s="347"/>
      <c r="F6" s="347" t="s">
        <v>66</v>
      </c>
      <c r="G6" s="88" t="s">
        <v>67</v>
      </c>
      <c r="H6" s="88" t="s">
        <v>68</v>
      </c>
      <c r="I6" s="88" t="s">
        <v>69</v>
      </c>
      <c r="J6" s="330">
        <v>90000</v>
      </c>
      <c r="K6" s="79">
        <v>15</v>
      </c>
      <c r="L6" s="79">
        <v>0</v>
      </c>
      <c r="M6" s="79">
        <v>50</v>
      </c>
      <c r="N6" s="89">
        <v>4</v>
      </c>
      <c r="O6" s="90">
        <v>1</v>
      </c>
      <c r="P6" s="91">
        <f>N6+O6</f>
        <v>5</v>
      </c>
      <c r="Q6" s="80">
        <f>IFERROR(P6/M6,"-")</f>
        <v>0.1</v>
      </c>
      <c r="R6" s="79">
        <v>1</v>
      </c>
      <c r="S6" s="79">
        <v>0</v>
      </c>
      <c r="T6" s="80">
        <f>IFERROR(R6/(P6),"-")</f>
        <v>0.2</v>
      </c>
      <c r="U6" s="336">
        <f>IFERROR(J6/SUM(N6:O7),"-")</f>
        <v>8181.8181818182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-75000</v>
      </c>
      <c r="AB6" s="83">
        <f>SUM(X6:X7)/SUM(J6:J7)</f>
        <v>0.16666666666667</v>
      </c>
      <c r="AC6" s="77"/>
      <c r="AD6" s="92">
        <v>1</v>
      </c>
      <c r="AE6" s="93">
        <f>IF(P6=0,"",IF(AD6=0,"",(AD6/P6)))</f>
        <v>0.2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39</v>
      </c>
      <c r="L7" s="79">
        <v>22</v>
      </c>
      <c r="M7" s="79">
        <v>45</v>
      </c>
      <c r="N7" s="89">
        <v>6</v>
      </c>
      <c r="O7" s="90">
        <v>0</v>
      </c>
      <c r="P7" s="91">
        <f>N7+O7</f>
        <v>6</v>
      </c>
      <c r="Q7" s="80">
        <f>IFERROR(P7/M7,"-")</f>
        <v>0.13333333333333</v>
      </c>
      <c r="R7" s="79">
        <v>0</v>
      </c>
      <c r="S7" s="79">
        <v>2</v>
      </c>
      <c r="T7" s="80">
        <f>IFERROR(R7/(P7),"-")</f>
        <v>0</v>
      </c>
      <c r="U7" s="336"/>
      <c r="V7" s="82">
        <v>1</v>
      </c>
      <c r="W7" s="80">
        <f>IF(P7=0,"-",V7/P7)</f>
        <v>0.16666666666667</v>
      </c>
      <c r="X7" s="335">
        <v>15000</v>
      </c>
      <c r="Y7" s="336">
        <f>IFERROR(X7/P7,"-")</f>
        <v>2500</v>
      </c>
      <c r="Z7" s="336">
        <f>IFERROR(X7/V7,"-")</f>
        <v>15000</v>
      </c>
      <c r="AA7" s="330"/>
      <c r="AB7" s="83"/>
      <c r="AC7" s="77"/>
      <c r="AD7" s="92">
        <v>1</v>
      </c>
      <c r="AE7" s="93">
        <f>IF(P7=0,"",IF(AD7=0,"",(AD7/P7)))</f>
        <v>0.16666666666667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0.16666666666667</v>
      </c>
      <c r="BP7" s="119">
        <v>1</v>
      </c>
      <c r="BQ7" s="120">
        <f>IFERROR(BP7/BN7,"-")</f>
        <v>1</v>
      </c>
      <c r="BR7" s="121">
        <v>15000</v>
      </c>
      <c r="BS7" s="122">
        <f>IFERROR(BR7/BN7,"-")</f>
        <v>15000</v>
      </c>
      <c r="BT7" s="123"/>
      <c r="BU7" s="123"/>
      <c r="BV7" s="123">
        <v>1</v>
      </c>
      <c r="BW7" s="124">
        <v>3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15000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0.80925925925926</v>
      </c>
      <c r="B8" s="347" t="s">
        <v>72</v>
      </c>
      <c r="C8" s="347"/>
      <c r="D8" s="347"/>
      <c r="E8" s="347"/>
      <c r="F8" s="347" t="s">
        <v>66</v>
      </c>
      <c r="G8" s="88" t="s">
        <v>73</v>
      </c>
      <c r="H8" s="88"/>
      <c r="I8" s="88" t="s">
        <v>74</v>
      </c>
      <c r="J8" s="330">
        <v>540000</v>
      </c>
      <c r="K8" s="79">
        <v>20</v>
      </c>
      <c r="L8" s="79">
        <v>0</v>
      </c>
      <c r="M8" s="79">
        <v>58</v>
      </c>
      <c r="N8" s="89">
        <v>1</v>
      </c>
      <c r="O8" s="90">
        <v>0</v>
      </c>
      <c r="P8" s="91">
        <f>N8+O8</f>
        <v>1</v>
      </c>
      <c r="Q8" s="80">
        <f>IFERROR(P8/M8,"-")</f>
        <v>0.017241379310345</v>
      </c>
      <c r="R8" s="79">
        <v>0</v>
      </c>
      <c r="S8" s="79">
        <v>0</v>
      </c>
      <c r="T8" s="80">
        <f>IFERROR(R8/(P8),"-")</f>
        <v>0</v>
      </c>
      <c r="U8" s="336">
        <f>IFERROR(J8/SUM(N8:O15),"-")</f>
        <v>3648.6486486486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SUM(X8:X15)-SUM(J8:J15)</f>
        <v>-103000</v>
      </c>
      <c r="AB8" s="83">
        <f>SUM(X8:X15)/SUM(J8:J15)</f>
        <v>0.80925925925926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/>
      <c r="E9" s="347"/>
      <c r="F9" s="347" t="s">
        <v>76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73</v>
      </c>
      <c r="O9" s="90">
        <v>1</v>
      </c>
      <c r="P9" s="91">
        <f>N9+O9</f>
        <v>74</v>
      </c>
      <c r="Q9" s="80" t="str">
        <f>IFERROR(P9/M9,"-")</f>
        <v>-</v>
      </c>
      <c r="R9" s="79">
        <v>3</v>
      </c>
      <c r="S9" s="79">
        <v>4</v>
      </c>
      <c r="T9" s="80">
        <f>IFERROR(R9/(P9),"-")</f>
        <v>0.040540540540541</v>
      </c>
      <c r="U9" s="336"/>
      <c r="V9" s="82">
        <v>4</v>
      </c>
      <c r="W9" s="80">
        <f>IF(P9=0,"-",V9/P9)</f>
        <v>0.054054054054054</v>
      </c>
      <c r="X9" s="335">
        <v>159000</v>
      </c>
      <c r="Y9" s="336">
        <f>IFERROR(X9/P9,"-")</f>
        <v>2148.6486486486</v>
      </c>
      <c r="Z9" s="336">
        <f>IFERROR(X9/V9,"-")</f>
        <v>39750</v>
      </c>
      <c r="AA9" s="330"/>
      <c r="AB9" s="83"/>
      <c r="AC9" s="77"/>
      <c r="AD9" s="92">
        <v>9</v>
      </c>
      <c r="AE9" s="93">
        <f>IF(P9=0,"",IF(AD9=0,"",(AD9/P9)))</f>
        <v>0.12162162162162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15</v>
      </c>
      <c r="AN9" s="99">
        <f>IF(P9=0,"",IF(AM9=0,"",(AM9/P9)))</f>
        <v>0.2027027027027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14</v>
      </c>
      <c r="AW9" s="105">
        <f>IF(P9=0,"",IF(AV9=0,"",(AV9/P9)))</f>
        <v>0.18918918918919</v>
      </c>
      <c r="AX9" s="104">
        <v>1</v>
      </c>
      <c r="AY9" s="106">
        <f>IFERROR(AX9/AV9,"-")</f>
        <v>0.071428571428571</v>
      </c>
      <c r="AZ9" s="107">
        <v>3000</v>
      </c>
      <c r="BA9" s="108">
        <f>IFERROR(AZ9/AV9,"-")</f>
        <v>214.28571428571</v>
      </c>
      <c r="BB9" s="109">
        <v>1</v>
      </c>
      <c r="BC9" s="109"/>
      <c r="BD9" s="109"/>
      <c r="BE9" s="110">
        <v>8</v>
      </c>
      <c r="BF9" s="111">
        <f>IF(P9=0,"",IF(BE9=0,"",(BE9/P9)))</f>
        <v>0.10810810810811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18</v>
      </c>
      <c r="BO9" s="118">
        <f>IF(P9=0,"",IF(BN9=0,"",(BN9/P9)))</f>
        <v>0.24324324324324</v>
      </c>
      <c r="BP9" s="119">
        <v>2</v>
      </c>
      <c r="BQ9" s="120">
        <f>IFERROR(BP9/BN9,"-")</f>
        <v>0.11111111111111</v>
      </c>
      <c r="BR9" s="121">
        <v>148000</v>
      </c>
      <c r="BS9" s="122">
        <f>IFERROR(BR9/BN9,"-")</f>
        <v>8222.2222222222</v>
      </c>
      <c r="BT9" s="123">
        <v>1</v>
      </c>
      <c r="BU9" s="123"/>
      <c r="BV9" s="123">
        <v>1</v>
      </c>
      <c r="BW9" s="124">
        <v>9</v>
      </c>
      <c r="BX9" s="125">
        <f>IF(P9=0,"",IF(BW9=0,"",(BW9/P9)))</f>
        <v>0.12162162162162</v>
      </c>
      <c r="BY9" s="126">
        <v>1</v>
      </c>
      <c r="BZ9" s="127">
        <f>IFERROR(BY9/BW9,"-")</f>
        <v>0.11111111111111</v>
      </c>
      <c r="CA9" s="128">
        <v>8000</v>
      </c>
      <c r="CB9" s="129">
        <f>IFERROR(CA9/BW9,"-")</f>
        <v>888.88888888889</v>
      </c>
      <c r="CC9" s="130"/>
      <c r="CD9" s="130">
        <v>1</v>
      </c>
      <c r="CE9" s="130"/>
      <c r="CF9" s="131">
        <v>1</v>
      </c>
      <c r="CG9" s="132">
        <f>IF(P9=0,"",IF(CF9=0,"",(CF9/P9)))</f>
        <v>0.013513513513514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4</v>
      </c>
      <c r="CP9" s="139">
        <v>159000</v>
      </c>
      <c r="CQ9" s="139">
        <v>145000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7" t="s">
        <v>77</v>
      </c>
      <c r="C10" s="347"/>
      <c r="D10" s="347"/>
      <c r="E10" s="347"/>
      <c r="F10" s="347" t="s">
        <v>71</v>
      </c>
      <c r="G10" s="88"/>
      <c r="H10" s="88"/>
      <c r="I10" s="88"/>
      <c r="J10" s="330"/>
      <c r="K10" s="79">
        <v>44</v>
      </c>
      <c r="L10" s="79">
        <v>28</v>
      </c>
      <c r="M10" s="79">
        <v>54</v>
      </c>
      <c r="N10" s="89">
        <v>6</v>
      </c>
      <c r="O10" s="90">
        <v>0</v>
      </c>
      <c r="P10" s="91">
        <f>N10+O10</f>
        <v>6</v>
      </c>
      <c r="Q10" s="80">
        <f>IFERROR(P10/M10,"-")</f>
        <v>0.11111111111111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78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335</v>
      </c>
      <c r="L11" s="79">
        <v>181</v>
      </c>
      <c r="M11" s="79">
        <v>298</v>
      </c>
      <c r="N11" s="89">
        <v>48</v>
      </c>
      <c r="O11" s="90">
        <v>0</v>
      </c>
      <c r="P11" s="91">
        <f>N11+O11</f>
        <v>48</v>
      </c>
      <c r="Q11" s="80">
        <f>IFERROR(P11/M11,"-")</f>
        <v>0.16107382550336</v>
      </c>
      <c r="R11" s="79">
        <v>10</v>
      </c>
      <c r="S11" s="79">
        <v>7</v>
      </c>
      <c r="T11" s="80">
        <f>IFERROR(R11/(P11),"-")</f>
        <v>0.20833333333333</v>
      </c>
      <c r="U11" s="336"/>
      <c r="V11" s="82">
        <v>9</v>
      </c>
      <c r="W11" s="80">
        <f>IF(P11=0,"-",V11/P11)</f>
        <v>0.1875</v>
      </c>
      <c r="X11" s="335">
        <v>257000</v>
      </c>
      <c r="Y11" s="336">
        <f>IFERROR(X11/P11,"-")</f>
        <v>5354.1666666667</v>
      </c>
      <c r="Z11" s="336">
        <f>IFERROR(X11/V11,"-")</f>
        <v>28555.555555556</v>
      </c>
      <c r="AA11" s="330"/>
      <c r="AB11" s="83"/>
      <c r="AC11" s="77"/>
      <c r="AD11" s="92">
        <v>2</v>
      </c>
      <c r="AE11" s="93">
        <f>IF(P11=0,"",IF(AD11=0,"",(AD11/P11)))</f>
        <v>0.041666666666667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0.020833333333333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0.041666666666667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0.16666666666667</v>
      </c>
      <c r="BG11" s="110">
        <v>1</v>
      </c>
      <c r="BH11" s="112">
        <f>IFERROR(BG11/BE11,"-")</f>
        <v>0.125</v>
      </c>
      <c r="BI11" s="113">
        <v>20000</v>
      </c>
      <c r="BJ11" s="114">
        <f>IFERROR(BI11/BE11,"-")</f>
        <v>2500</v>
      </c>
      <c r="BK11" s="115">
        <v>1</v>
      </c>
      <c r="BL11" s="115"/>
      <c r="BM11" s="115"/>
      <c r="BN11" s="117">
        <v>19</v>
      </c>
      <c r="BO11" s="118">
        <f>IF(P11=0,"",IF(BN11=0,"",(BN11/P11)))</f>
        <v>0.39583333333333</v>
      </c>
      <c r="BP11" s="119">
        <v>3</v>
      </c>
      <c r="BQ11" s="120">
        <f>IFERROR(BP11/BN11,"-")</f>
        <v>0.15789473684211</v>
      </c>
      <c r="BR11" s="121">
        <v>52000</v>
      </c>
      <c r="BS11" s="122">
        <f>IFERROR(BR11/BN11,"-")</f>
        <v>2736.8421052632</v>
      </c>
      <c r="BT11" s="123"/>
      <c r="BU11" s="123">
        <v>1</v>
      </c>
      <c r="BV11" s="123">
        <v>2</v>
      </c>
      <c r="BW11" s="124">
        <v>11</v>
      </c>
      <c r="BX11" s="125">
        <f>IF(P11=0,"",IF(BW11=0,"",(BW11/P11)))</f>
        <v>0.22916666666667</v>
      </c>
      <c r="BY11" s="126">
        <v>4</v>
      </c>
      <c r="BZ11" s="127">
        <f>IFERROR(BY11/BW11,"-")</f>
        <v>0.36363636363636</v>
      </c>
      <c r="CA11" s="128">
        <v>62000</v>
      </c>
      <c r="CB11" s="129">
        <f>IFERROR(CA11/BW11,"-")</f>
        <v>5636.3636363636</v>
      </c>
      <c r="CC11" s="130">
        <v>1</v>
      </c>
      <c r="CD11" s="130">
        <v>1</v>
      </c>
      <c r="CE11" s="130">
        <v>2</v>
      </c>
      <c r="CF11" s="131">
        <v>5</v>
      </c>
      <c r="CG11" s="132">
        <f>IF(P11=0,"",IF(CF11=0,"",(CF11/P11)))</f>
        <v>0.10416666666667</v>
      </c>
      <c r="CH11" s="133">
        <v>1</v>
      </c>
      <c r="CI11" s="134">
        <f>IFERROR(CH11/CF11,"-")</f>
        <v>0.2</v>
      </c>
      <c r="CJ11" s="135">
        <v>123000</v>
      </c>
      <c r="CK11" s="136">
        <f>IFERROR(CJ11/CF11,"-")</f>
        <v>24600</v>
      </c>
      <c r="CL11" s="137"/>
      <c r="CM11" s="137"/>
      <c r="CN11" s="137">
        <v>1</v>
      </c>
      <c r="CO11" s="138">
        <v>9</v>
      </c>
      <c r="CP11" s="139">
        <v>257000</v>
      </c>
      <c r="CQ11" s="139">
        <v>123000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79</v>
      </c>
      <c r="C12" s="347"/>
      <c r="D12" s="347"/>
      <c r="E12" s="347"/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/>
      <c r="E13" s="347"/>
      <c r="F13" s="347" t="s">
        <v>76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/>
      <c r="E14" s="347"/>
      <c r="F14" s="347" t="s">
        <v>71</v>
      </c>
      <c r="G14" s="88"/>
      <c r="H14" s="88"/>
      <c r="I14" s="88"/>
      <c r="J14" s="330"/>
      <c r="K14" s="79">
        <v>49</v>
      </c>
      <c r="L14" s="79">
        <v>35</v>
      </c>
      <c r="M14" s="79">
        <v>48</v>
      </c>
      <c r="N14" s="89">
        <v>6</v>
      </c>
      <c r="O14" s="90">
        <v>0</v>
      </c>
      <c r="P14" s="91">
        <f>N14+O14</f>
        <v>6</v>
      </c>
      <c r="Q14" s="80">
        <f>IFERROR(P14/M14,"-")</f>
        <v>0.125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83</v>
      </c>
      <c r="C15" s="347"/>
      <c r="D15" s="347"/>
      <c r="E15" s="347"/>
      <c r="F15" s="347" t="s">
        <v>71</v>
      </c>
      <c r="G15" s="88"/>
      <c r="H15" s="88"/>
      <c r="I15" s="88"/>
      <c r="J15" s="330"/>
      <c r="K15" s="79">
        <v>65</v>
      </c>
      <c r="L15" s="79">
        <v>46</v>
      </c>
      <c r="M15" s="79">
        <v>52</v>
      </c>
      <c r="N15" s="89">
        <v>13</v>
      </c>
      <c r="O15" s="90">
        <v>0</v>
      </c>
      <c r="P15" s="91">
        <f>N15+O15</f>
        <v>13</v>
      </c>
      <c r="Q15" s="80">
        <f>IFERROR(P15/M15,"-")</f>
        <v>0.25</v>
      </c>
      <c r="R15" s="79">
        <v>3</v>
      </c>
      <c r="S15" s="79">
        <v>3</v>
      </c>
      <c r="T15" s="80">
        <f>IFERROR(R15/(P15),"-")</f>
        <v>0.23076923076923</v>
      </c>
      <c r="U15" s="336"/>
      <c r="V15" s="82">
        <v>3</v>
      </c>
      <c r="W15" s="80">
        <f>IF(P15=0,"-",V15/P15)</f>
        <v>0.23076923076923</v>
      </c>
      <c r="X15" s="335">
        <v>21000</v>
      </c>
      <c r="Y15" s="336">
        <f>IFERROR(X15/P15,"-")</f>
        <v>1615.3846153846</v>
      </c>
      <c r="Z15" s="336">
        <f>IFERROR(X15/V15,"-")</f>
        <v>7000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0.15384615384615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5</v>
      </c>
      <c r="BF15" s="111">
        <f>IF(P15=0,"",IF(BE15=0,"",(BE15/P15)))</f>
        <v>0.38461538461538</v>
      </c>
      <c r="BG15" s="110">
        <v>1</v>
      </c>
      <c r="BH15" s="112">
        <f>IFERROR(BG15/BE15,"-")</f>
        <v>0.2</v>
      </c>
      <c r="BI15" s="113">
        <v>3000</v>
      </c>
      <c r="BJ15" s="114">
        <f>IFERROR(BI15/BE15,"-")</f>
        <v>600</v>
      </c>
      <c r="BK15" s="115">
        <v>1</v>
      </c>
      <c r="BL15" s="115"/>
      <c r="BM15" s="115"/>
      <c r="BN15" s="117">
        <v>3</v>
      </c>
      <c r="BO15" s="118">
        <f>IF(P15=0,"",IF(BN15=0,"",(BN15/P15)))</f>
        <v>0.23076923076923</v>
      </c>
      <c r="BP15" s="119">
        <v>2</v>
      </c>
      <c r="BQ15" s="120">
        <f>IFERROR(BP15/BN15,"-")</f>
        <v>0.66666666666667</v>
      </c>
      <c r="BR15" s="121">
        <v>18000</v>
      </c>
      <c r="BS15" s="122">
        <f>IFERROR(BR15/BN15,"-")</f>
        <v>6000</v>
      </c>
      <c r="BT15" s="123">
        <v>1</v>
      </c>
      <c r="BU15" s="123"/>
      <c r="BV15" s="123">
        <v>1</v>
      </c>
      <c r="BW15" s="124">
        <v>3</v>
      </c>
      <c r="BX15" s="125">
        <f>IF(P15=0,"",IF(BW15=0,"",(BW15/P15)))</f>
        <v>0.23076923076923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21000</v>
      </c>
      <c r="CQ15" s="139">
        <v>15000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0.71746031746032</v>
      </c>
      <c r="B18" s="39"/>
      <c r="C18" s="39"/>
      <c r="D18" s="39"/>
      <c r="E18" s="39"/>
      <c r="F18" s="39"/>
      <c r="G18" s="40" t="s">
        <v>84</v>
      </c>
      <c r="H18" s="40"/>
      <c r="I18" s="40"/>
      <c r="J18" s="333">
        <f>SUM(J6:J17)</f>
        <v>630000</v>
      </c>
      <c r="K18" s="41">
        <f>SUM(K6:K17)</f>
        <v>567</v>
      </c>
      <c r="L18" s="41">
        <f>SUM(L6:L17)</f>
        <v>312</v>
      </c>
      <c r="M18" s="41">
        <f>SUM(M6:M17)</f>
        <v>605</v>
      </c>
      <c r="N18" s="41">
        <f>SUM(N6:N17)</f>
        <v>157</v>
      </c>
      <c r="O18" s="41">
        <f>SUM(O6:O17)</f>
        <v>2</v>
      </c>
      <c r="P18" s="41">
        <f>SUM(P6:P17)</f>
        <v>159</v>
      </c>
      <c r="Q18" s="42">
        <f>IFERROR(P18/M18,"-")</f>
        <v>0.26280991735537</v>
      </c>
      <c r="R18" s="76">
        <f>SUM(R6:R17)</f>
        <v>17</v>
      </c>
      <c r="S18" s="76">
        <f>SUM(S6:S17)</f>
        <v>17</v>
      </c>
      <c r="T18" s="42">
        <f>IFERROR(R18/P18,"-")</f>
        <v>0.10691823899371</v>
      </c>
      <c r="U18" s="338">
        <f>IFERROR(J18/P18,"-")</f>
        <v>3962.2641509434</v>
      </c>
      <c r="V18" s="44">
        <f>SUM(V6:V17)</f>
        <v>17</v>
      </c>
      <c r="W18" s="42">
        <f>IFERROR(V18/P18,"-")</f>
        <v>0.10691823899371</v>
      </c>
      <c r="X18" s="333">
        <f>SUM(X6:X17)</f>
        <v>452000</v>
      </c>
      <c r="Y18" s="333">
        <f>IFERROR(X18/P18,"-")</f>
        <v>2842.7672955975</v>
      </c>
      <c r="Z18" s="333">
        <f>IFERROR(X18/V18,"-")</f>
        <v>26588.235294118</v>
      </c>
      <c r="AA18" s="333">
        <f>X18-J18</f>
        <v>-178000</v>
      </c>
      <c r="AB18" s="45">
        <f>X18/J18</f>
        <v>0.71746031746032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5"/>
    <mergeCell ref="J8:J15"/>
    <mergeCell ref="U8:U15"/>
    <mergeCell ref="AA8:AA15"/>
    <mergeCell ref="AB8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85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0.02</v>
      </c>
      <c r="B6" s="347" t="s">
        <v>86</v>
      </c>
      <c r="C6" s="347" t="s">
        <v>87</v>
      </c>
      <c r="D6" s="347" t="s">
        <v>88</v>
      </c>
      <c r="E6" s="347" t="s">
        <v>89</v>
      </c>
      <c r="F6" s="347" t="s">
        <v>76</v>
      </c>
      <c r="G6" s="88" t="s">
        <v>90</v>
      </c>
      <c r="H6" s="88" t="s">
        <v>91</v>
      </c>
      <c r="I6" s="88" t="s">
        <v>92</v>
      </c>
      <c r="J6" s="330">
        <v>150000</v>
      </c>
      <c r="K6" s="79">
        <v>0</v>
      </c>
      <c r="L6" s="79">
        <v>0</v>
      </c>
      <c r="M6" s="79">
        <v>0</v>
      </c>
      <c r="N6" s="89">
        <v>27</v>
      </c>
      <c r="O6" s="90">
        <v>1</v>
      </c>
      <c r="P6" s="91">
        <f>N6+O6</f>
        <v>28</v>
      </c>
      <c r="Q6" s="80" t="str">
        <f>IFERROR(P6/M6,"-")</f>
        <v>-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3191.4893617021</v>
      </c>
      <c r="V6" s="82">
        <v>1</v>
      </c>
      <c r="W6" s="80">
        <f>IF(P6=0,"-",V6/P6)</f>
        <v>0.035714285714286</v>
      </c>
      <c r="X6" s="335">
        <v>3000</v>
      </c>
      <c r="Y6" s="336">
        <f>IFERROR(X6/P6,"-")</f>
        <v>107.14285714286</v>
      </c>
      <c r="Z6" s="336">
        <f>IFERROR(X6/V6,"-")</f>
        <v>3000</v>
      </c>
      <c r="AA6" s="330">
        <f>SUM(X6:X7)-SUM(J6:J7)</f>
        <v>-147000</v>
      </c>
      <c r="AB6" s="83">
        <f>SUM(X6:X7)/SUM(J6:J7)</f>
        <v>0.02</v>
      </c>
      <c r="AC6" s="77"/>
      <c r="AD6" s="92">
        <v>1</v>
      </c>
      <c r="AE6" s="93">
        <f>IF(P6=0,"",IF(AD6=0,"",(AD6/P6)))</f>
        <v>0.035714285714286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0.32142857142857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0.21428571428571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0.25</v>
      </c>
      <c r="BG6" s="110">
        <v>1</v>
      </c>
      <c r="BH6" s="112">
        <f>IFERROR(BG6/BE6,"-")</f>
        <v>0.14285714285714</v>
      </c>
      <c r="BI6" s="113">
        <v>8000</v>
      </c>
      <c r="BJ6" s="114">
        <f>IFERROR(BI6/BE6,"-")</f>
        <v>1142.8571428571</v>
      </c>
      <c r="BK6" s="115"/>
      <c r="BL6" s="115">
        <v>1</v>
      </c>
      <c r="BM6" s="115"/>
      <c r="BN6" s="117">
        <v>4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0.035714285714286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93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55</v>
      </c>
      <c r="L7" s="79">
        <v>42</v>
      </c>
      <c r="M7" s="79">
        <v>45</v>
      </c>
      <c r="N7" s="89">
        <v>19</v>
      </c>
      <c r="O7" s="90">
        <v>0</v>
      </c>
      <c r="P7" s="91">
        <f>N7+O7</f>
        <v>19</v>
      </c>
      <c r="Q7" s="80">
        <f>IFERROR(P7/M7,"-")</f>
        <v>0.42222222222222</v>
      </c>
      <c r="R7" s="79">
        <v>1</v>
      </c>
      <c r="S7" s="79">
        <v>6</v>
      </c>
      <c r="T7" s="80">
        <f>IFERROR(R7/(P7),"-")</f>
        <v>0.052631578947368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0.052631578947368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0.052631578947368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0.47368421052632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0.21052631578947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0.10526315789474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0.10526315789474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0.02</v>
      </c>
      <c r="B10" s="39"/>
      <c r="C10" s="39"/>
      <c r="D10" s="39"/>
      <c r="E10" s="39"/>
      <c r="F10" s="39"/>
      <c r="G10" s="40" t="s">
        <v>94</v>
      </c>
      <c r="H10" s="40"/>
      <c r="I10" s="40"/>
      <c r="J10" s="333">
        <f>SUM(J6:J9)</f>
        <v>150000</v>
      </c>
      <c r="K10" s="41">
        <f>SUM(K6:K9)</f>
        <v>55</v>
      </c>
      <c r="L10" s="41">
        <f>SUM(L6:L9)</f>
        <v>42</v>
      </c>
      <c r="M10" s="41">
        <f>SUM(M6:M9)</f>
        <v>45</v>
      </c>
      <c r="N10" s="41">
        <f>SUM(N6:N9)</f>
        <v>46</v>
      </c>
      <c r="O10" s="41">
        <f>SUM(O6:O9)</f>
        <v>1</v>
      </c>
      <c r="P10" s="41">
        <f>SUM(P6:P9)</f>
        <v>47</v>
      </c>
      <c r="Q10" s="42">
        <f>IFERROR(P10/M10,"-")</f>
        <v>1.0444444444444</v>
      </c>
      <c r="R10" s="76">
        <f>SUM(R6:R9)</f>
        <v>1</v>
      </c>
      <c r="S10" s="76">
        <f>SUM(S6:S9)</f>
        <v>10</v>
      </c>
      <c r="T10" s="42">
        <f>IFERROR(R10/P10,"-")</f>
        <v>0.021276595744681</v>
      </c>
      <c r="U10" s="338">
        <f>IFERROR(J10/P10,"-")</f>
        <v>3191.4893617021</v>
      </c>
      <c r="V10" s="44">
        <f>SUM(V6:V9)</f>
        <v>1</v>
      </c>
      <c r="W10" s="42">
        <f>IFERROR(V10/P10,"-")</f>
        <v>0.021276595744681</v>
      </c>
      <c r="X10" s="333">
        <f>SUM(X6:X9)</f>
        <v>3000</v>
      </c>
      <c r="Y10" s="333">
        <f>IFERROR(X10/P10,"-")</f>
        <v>63.829787234043</v>
      </c>
      <c r="Z10" s="333">
        <f>IFERROR(X10/V10,"-")</f>
        <v>3000</v>
      </c>
      <c r="AA10" s="333">
        <f>X10-J10</f>
        <v>-147000</v>
      </c>
      <c r="AB10" s="45">
        <f>X10/J10</f>
        <v>0.02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2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95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96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97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3.6664979757085</v>
      </c>
      <c r="B6" s="347" t="s">
        <v>99</v>
      </c>
      <c r="C6" s="347"/>
      <c r="D6" s="347"/>
      <c r="E6" s="175" t="s">
        <v>100</v>
      </c>
      <c r="F6" s="175" t="s">
        <v>101</v>
      </c>
      <c r="G6" s="340">
        <v>395200</v>
      </c>
      <c r="H6" s="340">
        <v>1900</v>
      </c>
      <c r="I6" s="176">
        <v>664</v>
      </c>
      <c r="J6" s="176">
        <v>0</v>
      </c>
      <c r="K6" s="176">
        <v>34840</v>
      </c>
      <c r="L6" s="177">
        <v>208</v>
      </c>
      <c r="M6" s="178">
        <v>183</v>
      </c>
      <c r="N6" s="179">
        <f>IFERROR(L6/K6,"-")</f>
        <v>0.0059701492537313</v>
      </c>
      <c r="O6" s="176">
        <v>9</v>
      </c>
      <c r="P6" s="176">
        <v>40</v>
      </c>
      <c r="Q6" s="179">
        <f>IFERROR(O6/L6,"-")</f>
        <v>0.043269230769231</v>
      </c>
      <c r="R6" s="180">
        <f>IFERROR(G6/SUM(L6:L6),"-")</f>
        <v>1900</v>
      </c>
      <c r="S6" s="181">
        <v>21</v>
      </c>
      <c r="T6" s="179">
        <f>IF(L6=0,"-",S6/L6)</f>
        <v>0.10096153846154</v>
      </c>
      <c r="U6" s="345">
        <v>1449000</v>
      </c>
      <c r="V6" s="346">
        <f>IFERROR(U6/L6,"-")</f>
        <v>6966.3461538462</v>
      </c>
      <c r="W6" s="346">
        <f>IFERROR(U6/S6,"-")</f>
        <v>69000</v>
      </c>
      <c r="X6" s="340">
        <f>SUM(U6:U6)-SUM(G6:G6)</f>
        <v>1053800</v>
      </c>
      <c r="Y6" s="183">
        <f>SUM(U6:U6)/SUM(G6:G6)</f>
        <v>3.6664979757085</v>
      </c>
      <c r="AA6" s="184">
        <v>25</v>
      </c>
      <c r="AB6" s="185">
        <f>IF(L6=0,"",IF(AA6=0,"",(AA6/L6)))</f>
        <v>0.12019230769231</v>
      </c>
      <c r="AC6" s="184">
        <v>1</v>
      </c>
      <c r="AD6" s="186">
        <f>IFERROR(AC6/AA6,"-")</f>
        <v>0.04</v>
      </c>
      <c r="AE6" s="187">
        <v>75000</v>
      </c>
      <c r="AF6" s="188">
        <f>IFERROR(AE6/AA6,"-")</f>
        <v>3000</v>
      </c>
      <c r="AG6" s="189"/>
      <c r="AH6" s="189"/>
      <c r="AI6" s="189">
        <v>1</v>
      </c>
      <c r="AJ6" s="190">
        <v>30</v>
      </c>
      <c r="AK6" s="191">
        <f>IF(L6=0,"",IF(AJ6=0,"",(AJ6/L6)))</f>
        <v>0.14423076923077</v>
      </c>
      <c r="AL6" s="190">
        <v>1</v>
      </c>
      <c r="AM6" s="192">
        <f>IFERROR(AL6/AJ6,"-")</f>
        <v>0.033333333333333</v>
      </c>
      <c r="AN6" s="193">
        <v>3000</v>
      </c>
      <c r="AO6" s="194">
        <f>IFERROR(AN6/AJ6,"-")</f>
        <v>100</v>
      </c>
      <c r="AP6" s="195">
        <v>1</v>
      </c>
      <c r="AQ6" s="195"/>
      <c r="AR6" s="195"/>
      <c r="AS6" s="196">
        <v>30</v>
      </c>
      <c r="AT6" s="197">
        <f>IF(L6=0,"",IF(AS6=0,"",(AS6/L6)))</f>
        <v>0.14423076923077</v>
      </c>
      <c r="AU6" s="196">
        <v>2</v>
      </c>
      <c r="AV6" s="198">
        <f>IFERROR(AU6/AS6,"-")</f>
        <v>0.066666666666667</v>
      </c>
      <c r="AW6" s="199">
        <v>8000</v>
      </c>
      <c r="AX6" s="200">
        <f>IFERROR(AW6/AS6,"-")</f>
        <v>266.66666666667</v>
      </c>
      <c r="AY6" s="201">
        <v>2</v>
      </c>
      <c r="AZ6" s="201"/>
      <c r="BA6" s="201"/>
      <c r="BB6" s="202">
        <v>49</v>
      </c>
      <c r="BC6" s="203">
        <f>IF(L6=0,"",IF(BB6=0,"",(BB6/L6)))</f>
        <v>0.23557692307692</v>
      </c>
      <c r="BD6" s="202">
        <v>3</v>
      </c>
      <c r="BE6" s="204">
        <f>IFERROR(BD6/BB6,"-")</f>
        <v>0.061224489795918</v>
      </c>
      <c r="BF6" s="205">
        <v>256000</v>
      </c>
      <c r="BG6" s="206">
        <f>IFERROR(BF6/BB6,"-")</f>
        <v>5224.4897959184</v>
      </c>
      <c r="BH6" s="207">
        <v>1</v>
      </c>
      <c r="BI6" s="207">
        <v>1</v>
      </c>
      <c r="BJ6" s="207">
        <v>1</v>
      </c>
      <c r="BK6" s="208">
        <v>43</v>
      </c>
      <c r="BL6" s="209">
        <f>IF(L6=0,"",IF(BK6=0,"",(BK6/L6)))</f>
        <v>0.20673076923077</v>
      </c>
      <c r="BM6" s="210">
        <v>10</v>
      </c>
      <c r="BN6" s="211">
        <f>IFERROR(BM6/BK6,"-")</f>
        <v>0.23255813953488</v>
      </c>
      <c r="BO6" s="212">
        <v>963000</v>
      </c>
      <c r="BP6" s="213">
        <f>IFERROR(BO6/BK6,"-")</f>
        <v>22395.348837209</v>
      </c>
      <c r="BQ6" s="214">
        <v>3</v>
      </c>
      <c r="BR6" s="214">
        <v>1</v>
      </c>
      <c r="BS6" s="214">
        <v>6</v>
      </c>
      <c r="BT6" s="215">
        <v>22</v>
      </c>
      <c r="BU6" s="216">
        <f>IF(L6=0,"",IF(BT6=0,"",(BT6/L6)))</f>
        <v>0.10576923076923</v>
      </c>
      <c r="BV6" s="217">
        <v>4</v>
      </c>
      <c r="BW6" s="218">
        <f>IFERROR(BV6/BT6,"-")</f>
        <v>0.18181818181818</v>
      </c>
      <c r="BX6" s="219">
        <v>144000</v>
      </c>
      <c r="BY6" s="220">
        <f>IFERROR(BX6/BT6,"-")</f>
        <v>6545.4545454545</v>
      </c>
      <c r="BZ6" s="221">
        <v>2</v>
      </c>
      <c r="CA6" s="221"/>
      <c r="CB6" s="221">
        <v>2</v>
      </c>
      <c r="CC6" s="222">
        <v>9</v>
      </c>
      <c r="CD6" s="223">
        <f>IF(L6=0,"",IF(CC6=0,"",(CC6/L6)))</f>
        <v>0.043269230769231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21</v>
      </c>
      <c r="CM6" s="230">
        <v>1449000</v>
      </c>
      <c r="CN6" s="230">
        <v>305000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</v>
      </c>
      <c r="B7" s="347" t="s">
        <v>102</v>
      </c>
      <c r="C7" s="347"/>
      <c r="D7" s="347"/>
      <c r="E7" s="175" t="s">
        <v>103</v>
      </c>
      <c r="F7" s="175" t="s">
        <v>101</v>
      </c>
      <c r="G7" s="340">
        <v>20800</v>
      </c>
      <c r="H7" s="340">
        <v>2600</v>
      </c>
      <c r="I7" s="176">
        <v>12</v>
      </c>
      <c r="J7" s="176">
        <v>0</v>
      </c>
      <c r="K7" s="176">
        <v>329</v>
      </c>
      <c r="L7" s="177">
        <v>8</v>
      </c>
      <c r="M7" s="178">
        <v>5</v>
      </c>
      <c r="N7" s="179">
        <f>IFERROR(L7/K7,"-")</f>
        <v>0.024316109422492</v>
      </c>
      <c r="O7" s="176">
        <v>0</v>
      </c>
      <c r="P7" s="176">
        <v>4</v>
      </c>
      <c r="Q7" s="179">
        <f>IFERROR(O7/L7,"-")</f>
        <v>0</v>
      </c>
      <c r="R7" s="180">
        <f>IFERROR(G7/SUM(L7:L7),"-")</f>
        <v>2600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-20800</v>
      </c>
      <c r="Y7" s="183">
        <f>SUM(U7:U7)/SUM(G7:G7)</f>
        <v>0</v>
      </c>
      <c r="AA7" s="184">
        <v>3</v>
      </c>
      <c r="AB7" s="185">
        <f>IF(L7=0,"",IF(AA7=0,"",(AA7/L7)))</f>
        <v>0.375</v>
      </c>
      <c r="AC7" s="184"/>
      <c r="AD7" s="186">
        <f>IFERROR(AC7/AA7,"-")</f>
        <v>0</v>
      </c>
      <c r="AE7" s="187"/>
      <c r="AF7" s="188">
        <f>IFERROR(AE7/AA7,"-")</f>
        <v>0</v>
      </c>
      <c r="AG7" s="189"/>
      <c r="AH7" s="189"/>
      <c r="AI7" s="189"/>
      <c r="AJ7" s="190">
        <v>4</v>
      </c>
      <c r="AK7" s="191">
        <f>IF(L7=0,"",IF(AJ7=0,"",(AJ7/L7)))</f>
        <v>0.5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1</v>
      </c>
      <c r="BC7" s="203">
        <f>IF(L7=0,"",IF(BB7=0,"",(BB7/L7)))</f>
        <v>0.125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/>
      <c r="BL7" s="209">
        <f>IF(L7=0,"",IF(BK7=0,"",(BK7/L7)))</f>
        <v>0</v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104</v>
      </c>
      <c r="C8" s="347"/>
      <c r="D8" s="347"/>
      <c r="E8" s="175" t="s">
        <v>105</v>
      </c>
      <c r="F8" s="175" t="s">
        <v>101</v>
      </c>
      <c r="G8" s="340">
        <v>4600</v>
      </c>
      <c r="H8" s="340">
        <v>2300</v>
      </c>
      <c r="I8" s="176">
        <v>2</v>
      </c>
      <c r="J8" s="176">
        <v>0</v>
      </c>
      <c r="K8" s="176">
        <v>101</v>
      </c>
      <c r="L8" s="177">
        <v>2</v>
      </c>
      <c r="M8" s="178">
        <v>2</v>
      </c>
      <c r="N8" s="179">
        <f>IFERROR(L8/K8,"-")</f>
        <v>0.01980198019802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2300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-4600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>
        <f>IF(L8=0,"",IF(BB8=0,"",(BB8/L8)))</f>
        <v>0</v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>
        <v>1</v>
      </c>
      <c r="BL8" s="209">
        <f>IF(L8=0,"",IF(BK8=0,"",(BK8/L8)))</f>
        <v>0.5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>
        <v>1</v>
      </c>
      <c r="BU8" s="216">
        <f>IF(L8=0,"",IF(BT8=0,"",(BT8/L8)))</f>
        <v>0.5</v>
      </c>
      <c r="BV8" s="217"/>
      <c r="BW8" s="218">
        <f>IFERROR(BV8/BT8,"-")</f>
        <v>0</v>
      </c>
      <c r="BX8" s="219"/>
      <c r="BY8" s="220">
        <f>IFERROR(BX8/BT8,"-")</f>
        <v>0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>
        <f>Y9</f>
        <v>0</v>
      </c>
      <c r="B9" s="347" t="s">
        <v>106</v>
      </c>
      <c r="C9" s="347"/>
      <c r="D9" s="347"/>
      <c r="E9" s="175" t="s">
        <v>107</v>
      </c>
      <c r="F9" s="175" t="s">
        <v>101</v>
      </c>
      <c r="G9" s="340">
        <v>9200</v>
      </c>
      <c r="H9" s="340">
        <v>2300</v>
      </c>
      <c r="I9" s="176">
        <v>9</v>
      </c>
      <c r="J9" s="176">
        <v>0</v>
      </c>
      <c r="K9" s="176">
        <v>149</v>
      </c>
      <c r="L9" s="177">
        <v>4</v>
      </c>
      <c r="M9" s="178">
        <v>2</v>
      </c>
      <c r="N9" s="179">
        <f>IFERROR(L9/K9,"-")</f>
        <v>0.026845637583893</v>
      </c>
      <c r="O9" s="176">
        <v>0</v>
      </c>
      <c r="P9" s="176">
        <v>0</v>
      </c>
      <c r="Q9" s="179">
        <f>IFERROR(O9/L9,"-")</f>
        <v>0</v>
      </c>
      <c r="R9" s="180">
        <f>IFERROR(G9/SUM(L9:L9),"-")</f>
        <v>2300</v>
      </c>
      <c r="S9" s="181">
        <v>0</v>
      </c>
      <c r="T9" s="179">
        <f>IF(L9=0,"-",S9/L9)</f>
        <v>0</v>
      </c>
      <c r="U9" s="345"/>
      <c r="V9" s="346">
        <f>IFERROR(U9/L9,"-")</f>
        <v>0</v>
      </c>
      <c r="W9" s="346" t="str">
        <f>IFERROR(U9/S9,"-")</f>
        <v>-</v>
      </c>
      <c r="X9" s="340">
        <f>SUM(U9:U9)-SUM(G9:G9)</f>
        <v>-9200</v>
      </c>
      <c r="Y9" s="183">
        <f>SUM(U9:U9)/SUM(G9:G9)</f>
        <v>0</v>
      </c>
      <c r="AA9" s="184">
        <v>2</v>
      </c>
      <c r="AB9" s="185">
        <f>IF(L9=0,"",IF(AA9=0,"",(AA9/L9)))</f>
        <v>0.5</v>
      </c>
      <c r="AC9" s="184"/>
      <c r="AD9" s="186">
        <f>IFERROR(AC9/AA9,"-")</f>
        <v>0</v>
      </c>
      <c r="AE9" s="187"/>
      <c r="AF9" s="188">
        <f>IFERROR(AE9/AA9,"-")</f>
        <v>0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1</v>
      </c>
      <c r="BC9" s="203">
        <f>IF(L9=0,"",IF(BB9=0,"",(BB9/L9)))</f>
        <v>0.25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1</v>
      </c>
      <c r="BL9" s="209">
        <f>IF(L9=0,"",IF(BK9=0,"",(BK9/L9)))</f>
        <v>0.25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/>
      <c r="BU9" s="216">
        <f>IF(L9=0,"",IF(BT9=0,"",(BT9/L9)))</f>
        <v>0</v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>
        <f>Y10</f>
        <v>0.16470588235294</v>
      </c>
      <c r="B10" s="347" t="s">
        <v>108</v>
      </c>
      <c r="C10" s="347"/>
      <c r="D10" s="347" t="s">
        <v>109</v>
      </c>
      <c r="E10" s="175" t="s">
        <v>110</v>
      </c>
      <c r="F10" s="175" t="s">
        <v>101</v>
      </c>
      <c r="G10" s="340">
        <v>85000</v>
      </c>
      <c r="H10" s="340">
        <v>1700</v>
      </c>
      <c r="I10" s="176">
        <v>187</v>
      </c>
      <c r="J10" s="176">
        <v>0</v>
      </c>
      <c r="K10" s="176">
        <v>968</v>
      </c>
      <c r="L10" s="177">
        <v>50</v>
      </c>
      <c r="M10" s="178">
        <v>49</v>
      </c>
      <c r="N10" s="179">
        <f>IFERROR(L10/K10,"-")</f>
        <v>0.051652892561983</v>
      </c>
      <c r="O10" s="176">
        <v>5</v>
      </c>
      <c r="P10" s="176">
        <v>6</v>
      </c>
      <c r="Q10" s="179">
        <f>IFERROR(O10/L10,"-")</f>
        <v>0.1</v>
      </c>
      <c r="R10" s="180">
        <f>IFERROR(G10/SUM(L10:L10),"-")</f>
        <v>1700</v>
      </c>
      <c r="S10" s="181">
        <v>3</v>
      </c>
      <c r="T10" s="179">
        <f>IF(L10=0,"-",S10/L10)</f>
        <v>0.06</v>
      </c>
      <c r="U10" s="345">
        <v>14000</v>
      </c>
      <c r="V10" s="346">
        <f>IFERROR(U10/L10,"-")</f>
        <v>280</v>
      </c>
      <c r="W10" s="346">
        <f>IFERROR(U10/S10,"-")</f>
        <v>4666.6666666667</v>
      </c>
      <c r="X10" s="340">
        <f>SUM(U10:U10)-SUM(G10:G10)</f>
        <v>-71000</v>
      </c>
      <c r="Y10" s="183">
        <f>SUM(U10:U10)/SUM(G10:G10)</f>
        <v>0.16470588235294</v>
      </c>
      <c r="AA10" s="184">
        <v>1</v>
      </c>
      <c r="AB10" s="185">
        <f>IF(L10=0,"",IF(AA10=0,"",(AA10/L10)))</f>
        <v>0.02</v>
      </c>
      <c r="AC10" s="184"/>
      <c r="AD10" s="186">
        <f>IFERROR(AC10/AA10,"-")</f>
        <v>0</v>
      </c>
      <c r="AE10" s="187"/>
      <c r="AF10" s="188">
        <f>IFERROR(AE10/AA10,"-")</f>
        <v>0</v>
      </c>
      <c r="AG10" s="189"/>
      <c r="AH10" s="189"/>
      <c r="AI10" s="189"/>
      <c r="AJ10" s="190">
        <v>4</v>
      </c>
      <c r="AK10" s="191">
        <f>IF(L10=0,"",IF(AJ10=0,"",(AJ10/L10)))</f>
        <v>0.08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/>
      <c r="AT10" s="197">
        <f>IF(L10=0,"",IF(AS10=0,"",(AS10/L10)))</f>
        <v>0</v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>
        <v>4</v>
      </c>
      <c r="BC10" s="203">
        <f>IF(L10=0,"",IF(BB10=0,"",(BB10/L10)))</f>
        <v>0.08</v>
      </c>
      <c r="BD10" s="202"/>
      <c r="BE10" s="204">
        <f>IFERROR(BD10/BB10,"-")</f>
        <v>0</v>
      </c>
      <c r="BF10" s="205"/>
      <c r="BG10" s="206">
        <f>IFERROR(BF10/BB10,"-")</f>
        <v>0</v>
      </c>
      <c r="BH10" s="207"/>
      <c r="BI10" s="207"/>
      <c r="BJ10" s="207"/>
      <c r="BK10" s="208">
        <v>17</v>
      </c>
      <c r="BL10" s="209">
        <f>IF(L10=0,"",IF(BK10=0,"",(BK10/L10)))</f>
        <v>0.34</v>
      </c>
      <c r="BM10" s="210">
        <v>2</v>
      </c>
      <c r="BN10" s="211">
        <f>IFERROR(BM10/BK10,"-")</f>
        <v>0.11764705882353</v>
      </c>
      <c r="BO10" s="212">
        <v>11000</v>
      </c>
      <c r="BP10" s="213">
        <f>IFERROR(BO10/BK10,"-")</f>
        <v>647.05882352941</v>
      </c>
      <c r="BQ10" s="214">
        <v>1</v>
      </c>
      <c r="BR10" s="214">
        <v>1</v>
      </c>
      <c r="BS10" s="214"/>
      <c r="BT10" s="215">
        <v>20</v>
      </c>
      <c r="BU10" s="216">
        <f>IF(L10=0,"",IF(BT10=0,"",(BT10/L10)))</f>
        <v>0.4</v>
      </c>
      <c r="BV10" s="217">
        <v>1</v>
      </c>
      <c r="BW10" s="218">
        <f>IFERROR(BV10/BT10,"-")</f>
        <v>0.05</v>
      </c>
      <c r="BX10" s="219">
        <v>3000</v>
      </c>
      <c r="BY10" s="220">
        <f>IFERROR(BX10/BT10,"-")</f>
        <v>150</v>
      </c>
      <c r="BZ10" s="221">
        <v>1</v>
      </c>
      <c r="CA10" s="221"/>
      <c r="CB10" s="221"/>
      <c r="CC10" s="222">
        <v>4</v>
      </c>
      <c r="CD10" s="223">
        <f>IF(L10=0,"",IF(CC10=0,"",(CC10/L10)))</f>
        <v>0.08</v>
      </c>
      <c r="CE10" s="224"/>
      <c r="CF10" s="225">
        <f>IFERROR(CE10/CC10,"-")</f>
        <v>0</v>
      </c>
      <c r="CG10" s="226"/>
      <c r="CH10" s="227">
        <f>IFERROR(CG10/CC10,"-")</f>
        <v>0</v>
      </c>
      <c r="CI10" s="228"/>
      <c r="CJ10" s="228"/>
      <c r="CK10" s="228"/>
      <c r="CL10" s="229">
        <v>3</v>
      </c>
      <c r="CM10" s="230">
        <v>14000</v>
      </c>
      <c r="CN10" s="230">
        <v>8000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>
        <f>Y11</f>
        <v>0.32352941176471</v>
      </c>
      <c r="B11" s="347" t="s">
        <v>111</v>
      </c>
      <c r="C11" s="347"/>
      <c r="D11" s="347" t="s">
        <v>109</v>
      </c>
      <c r="E11" s="175" t="s">
        <v>110</v>
      </c>
      <c r="F11" s="175" t="s">
        <v>101</v>
      </c>
      <c r="G11" s="340">
        <v>34000</v>
      </c>
      <c r="H11" s="340">
        <v>1700</v>
      </c>
      <c r="I11" s="176">
        <v>68</v>
      </c>
      <c r="J11" s="176">
        <v>0</v>
      </c>
      <c r="K11" s="176">
        <v>411</v>
      </c>
      <c r="L11" s="177">
        <v>20</v>
      </c>
      <c r="M11" s="178">
        <v>20</v>
      </c>
      <c r="N11" s="179">
        <f>IFERROR(L11/K11,"-")</f>
        <v>0.048661800486618</v>
      </c>
      <c r="O11" s="176">
        <v>1</v>
      </c>
      <c r="P11" s="176">
        <v>3</v>
      </c>
      <c r="Q11" s="179">
        <f>IFERROR(O11/L11,"-")</f>
        <v>0.05</v>
      </c>
      <c r="R11" s="180">
        <f>IFERROR(G11/SUM(L11:L11),"-")</f>
        <v>1700</v>
      </c>
      <c r="S11" s="181">
        <v>2</v>
      </c>
      <c r="T11" s="179">
        <f>IF(L11=0,"-",S11/L11)</f>
        <v>0.1</v>
      </c>
      <c r="U11" s="345">
        <v>11000</v>
      </c>
      <c r="V11" s="346">
        <f>IFERROR(U11/L11,"-")</f>
        <v>550</v>
      </c>
      <c r="W11" s="346">
        <f>IFERROR(U11/S11,"-")</f>
        <v>5500</v>
      </c>
      <c r="X11" s="340">
        <f>SUM(U11:U11)-SUM(G11:G11)</f>
        <v>-23000</v>
      </c>
      <c r="Y11" s="183">
        <f>SUM(U11:U11)/SUM(G11:G11)</f>
        <v>0.32352941176471</v>
      </c>
      <c r="AA11" s="184"/>
      <c r="AB11" s="185">
        <f>IF(L11=0,"",IF(AA11=0,"",(AA11/L11)))</f>
        <v>0</v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>
        <v>3</v>
      </c>
      <c r="AK11" s="191">
        <f>IF(L11=0,"",IF(AJ11=0,"",(AJ11/L11)))</f>
        <v>0.15</v>
      </c>
      <c r="AL11" s="190">
        <v>1</v>
      </c>
      <c r="AM11" s="192">
        <f>IFERROR(AL11/AJ11,"-")</f>
        <v>0.33333333333333</v>
      </c>
      <c r="AN11" s="193">
        <v>3000</v>
      </c>
      <c r="AO11" s="194">
        <f>IFERROR(AN11/AJ11,"-")</f>
        <v>1000</v>
      </c>
      <c r="AP11" s="195">
        <v>1</v>
      </c>
      <c r="AQ11" s="195"/>
      <c r="AR11" s="195"/>
      <c r="AS11" s="196">
        <v>2</v>
      </c>
      <c r="AT11" s="197">
        <f>IF(L11=0,"",IF(AS11=0,"",(AS11/L11)))</f>
        <v>0.1</v>
      </c>
      <c r="AU11" s="196"/>
      <c r="AV11" s="198">
        <f>IFERROR(AU11/AS11,"-")</f>
        <v>0</v>
      </c>
      <c r="AW11" s="199"/>
      <c r="AX11" s="200">
        <f>IFERROR(AW11/AS11,"-")</f>
        <v>0</v>
      </c>
      <c r="AY11" s="201"/>
      <c r="AZ11" s="201"/>
      <c r="BA11" s="201"/>
      <c r="BB11" s="202">
        <v>4</v>
      </c>
      <c r="BC11" s="203">
        <f>IF(L11=0,"",IF(BB11=0,"",(BB11/L11)))</f>
        <v>0.2</v>
      </c>
      <c r="BD11" s="202"/>
      <c r="BE11" s="204">
        <f>IFERROR(BD11/BB11,"-")</f>
        <v>0</v>
      </c>
      <c r="BF11" s="205"/>
      <c r="BG11" s="206">
        <f>IFERROR(BF11/BB11,"-")</f>
        <v>0</v>
      </c>
      <c r="BH11" s="207"/>
      <c r="BI11" s="207"/>
      <c r="BJ11" s="207"/>
      <c r="BK11" s="208">
        <v>7</v>
      </c>
      <c r="BL11" s="209">
        <f>IF(L11=0,"",IF(BK11=0,"",(BK11/L11)))</f>
        <v>0.35</v>
      </c>
      <c r="BM11" s="210"/>
      <c r="BN11" s="211">
        <f>IFERROR(BM11/BK11,"-")</f>
        <v>0</v>
      </c>
      <c r="BO11" s="212"/>
      <c r="BP11" s="213">
        <f>IFERROR(BO11/BK11,"-")</f>
        <v>0</v>
      </c>
      <c r="BQ11" s="214"/>
      <c r="BR11" s="214"/>
      <c r="BS11" s="214"/>
      <c r="BT11" s="215">
        <v>2</v>
      </c>
      <c r="BU11" s="216">
        <f>IF(L11=0,"",IF(BT11=0,"",(BT11/L11)))</f>
        <v>0.1</v>
      </c>
      <c r="BV11" s="217">
        <v>1</v>
      </c>
      <c r="BW11" s="218">
        <f>IFERROR(BV11/BT11,"-")</f>
        <v>0.5</v>
      </c>
      <c r="BX11" s="219">
        <v>8000</v>
      </c>
      <c r="BY11" s="220">
        <f>IFERROR(BX11/BT11,"-")</f>
        <v>4000</v>
      </c>
      <c r="BZ11" s="221"/>
      <c r="CA11" s="221">
        <v>1</v>
      </c>
      <c r="CB11" s="221"/>
      <c r="CC11" s="222">
        <v>2</v>
      </c>
      <c r="CD11" s="223">
        <f>IF(L11=0,"",IF(CC11=0,"",(CC11/L11)))</f>
        <v>0.1</v>
      </c>
      <c r="CE11" s="224"/>
      <c r="CF11" s="225">
        <f>IFERROR(CE11/CC11,"-")</f>
        <v>0</v>
      </c>
      <c r="CG11" s="226"/>
      <c r="CH11" s="227">
        <f>IFERROR(CG11/CC11,"-")</f>
        <v>0</v>
      </c>
      <c r="CI11" s="228"/>
      <c r="CJ11" s="228"/>
      <c r="CK11" s="228"/>
      <c r="CL11" s="229">
        <v>2</v>
      </c>
      <c r="CM11" s="230">
        <v>11000</v>
      </c>
      <c r="CN11" s="230">
        <v>8000</v>
      </c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174">
        <f>Y12</f>
        <v>0.096696212731668</v>
      </c>
      <c r="B12" s="347" t="s">
        <v>112</v>
      </c>
      <c r="C12" s="347"/>
      <c r="D12" s="347" t="s">
        <v>109</v>
      </c>
      <c r="E12" s="175" t="s">
        <v>110</v>
      </c>
      <c r="F12" s="175" t="s">
        <v>101</v>
      </c>
      <c r="G12" s="340">
        <v>372300</v>
      </c>
      <c r="H12" s="340">
        <v>1700</v>
      </c>
      <c r="I12" s="176">
        <v>787</v>
      </c>
      <c r="J12" s="176">
        <v>0</v>
      </c>
      <c r="K12" s="176">
        <v>3108</v>
      </c>
      <c r="L12" s="177">
        <v>219</v>
      </c>
      <c r="M12" s="178">
        <v>212</v>
      </c>
      <c r="N12" s="179">
        <f>IFERROR(L12/K12,"-")</f>
        <v>0.07046332046332</v>
      </c>
      <c r="O12" s="176">
        <v>11</v>
      </c>
      <c r="P12" s="176">
        <v>33</v>
      </c>
      <c r="Q12" s="179">
        <f>IFERROR(O12/L12,"-")</f>
        <v>0.050228310502283</v>
      </c>
      <c r="R12" s="180">
        <f>IFERROR(G12/SUM(L12:L12),"-")</f>
        <v>1700</v>
      </c>
      <c r="S12" s="181">
        <v>7</v>
      </c>
      <c r="T12" s="179">
        <f>IF(L12=0,"-",S12/L12)</f>
        <v>0.031963470319635</v>
      </c>
      <c r="U12" s="345">
        <v>36000</v>
      </c>
      <c r="V12" s="346">
        <f>IFERROR(U12/L12,"-")</f>
        <v>164.38356164384</v>
      </c>
      <c r="W12" s="346">
        <f>IFERROR(U12/S12,"-")</f>
        <v>5142.8571428571</v>
      </c>
      <c r="X12" s="340">
        <f>SUM(U12:U12)-SUM(G12:G12)</f>
        <v>-336300</v>
      </c>
      <c r="Y12" s="183">
        <f>SUM(U12:U12)/SUM(G12:G12)</f>
        <v>0.096696212731668</v>
      </c>
      <c r="AA12" s="184">
        <v>7</v>
      </c>
      <c r="AB12" s="185">
        <f>IF(L12=0,"",IF(AA12=0,"",(AA12/L12)))</f>
        <v>0.031963470319635</v>
      </c>
      <c r="AC12" s="184"/>
      <c r="AD12" s="186">
        <f>IFERROR(AC12/AA12,"-")</f>
        <v>0</v>
      </c>
      <c r="AE12" s="187"/>
      <c r="AF12" s="188">
        <f>IFERROR(AE12/AA12,"-")</f>
        <v>0</v>
      </c>
      <c r="AG12" s="189"/>
      <c r="AH12" s="189"/>
      <c r="AI12" s="189"/>
      <c r="AJ12" s="190">
        <v>11</v>
      </c>
      <c r="AK12" s="191">
        <f>IF(L12=0,"",IF(AJ12=0,"",(AJ12/L12)))</f>
        <v>0.050228310502283</v>
      </c>
      <c r="AL12" s="190"/>
      <c r="AM12" s="192">
        <f>IFERROR(AL12/AJ12,"-")</f>
        <v>0</v>
      </c>
      <c r="AN12" s="193"/>
      <c r="AO12" s="194">
        <f>IFERROR(AN12/AJ12,"-")</f>
        <v>0</v>
      </c>
      <c r="AP12" s="195"/>
      <c r="AQ12" s="195"/>
      <c r="AR12" s="195"/>
      <c r="AS12" s="196">
        <v>19</v>
      </c>
      <c r="AT12" s="197">
        <f>IF(L12=0,"",IF(AS12=0,"",(AS12/L12)))</f>
        <v>0.08675799086758</v>
      </c>
      <c r="AU12" s="196">
        <v>1</v>
      </c>
      <c r="AV12" s="198">
        <f>IFERROR(AU12/AS12,"-")</f>
        <v>0.052631578947368</v>
      </c>
      <c r="AW12" s="199">
        <v>3000</v>
      </c>
      <c r="AX12" s="200">
        <f>IFERROR(AW12/AS12,"-")</f>
        <v>157.89473684211</v>
      </c>
      <c r="AY12" s="201">
        <v>1</v>
      </c>
      <c r="AZ12" s="201"/>
      <c r="BA12" s="201"/>
      <c r="BB12" s="202">
        <v>33</v>
      </c>
      <c r="BC12" s="203">
        <f>IF(L12=0,"",IF(BB12=0,"",(BB12/L12)))</f>
        <v>0.15068493150685</v>
      </c>
      <c r="BD12" s="202">
        <v>1</v>
      </c>
      <c r="BE12" s="204">
        <f>IFERROR(BD12/BB12,"-")</f>
        <v>0.03030303030303</v>
      </c>
      <c r="BF12" s="205">
        <v>8000</v>
      </c>
      <c r="BG12" s="206">
        <f>IFERROR(BF12/BB12,"-")</f>
        <v>242.42424242424</v>
      </c>
      <c r="BH12" s="207"/>
      <c r="BI12" s="207">
        <v>1</v>
      </c>
      <c r="BJ12" s="207"/>
      <c r="BK12" s="208">
        <v>79</v>
      </c>
      <c r="BL12" s="209">
        <f>IF(L12=0,"",IF(BK12=0,"",(BK12/L12)))</f>
        <v>0.36073059360731</v>
      </c>
      <c r="BM12" s="210">
        <v>3</v>
      </c>
      <c r="BN12" s="211">
        <f>IFERROR(BM12/BK12,"-")</f>
        <v>0.037974683544304</v>
      </c>
      <c r="BO12" s="212">
        <v>9000</v>
      </c>
      <c r="BP12" s="213">
        <f>IFERROR(BO12/BK12,"-")</f>
        <v>113.92405063291</v>
      </c>
      <c r="BQ12" s="214">
        <v>3</v>
      </c>
      <c r="BR12" s="214"/>
      <c r="BS12" s="214"/>
      <c r="BT12" s="215">
        <v>61</v>
      </c>
      <c r="BU12" s="216">
        <f>IF(L12=0,"",IF(BT12=0,"",(BT12/L12)))</f>
        <v>0.27853881278539</v>
      </c>
      <c r="BV12" s="217">
        <v>2</v>
      </c>
      <c r="BW12" s="218">
        <f>IFERROR(BV12/BT12,"-")</f>
        <v>0.032786885245902</v>
      </c>
      <c r="BX12" s="219">
        <v>16000</v>
      </c>
      <c r="BY12" s="220">
        <f>IFERROR(BX12/BT12,"-")</f>
        <v>262.29508196721</v>
      </c>
      <c r="BZ12" s="221">
        <v>1</v>
      </c>
      <c r="CA12" s="221"/>
      <c r="CB12" s="221">
        <v>1</v>
      </c>
      <c r="CC12" s="222">
        <v>9</v>
      </c>
      <c r="CD12" s="223">
        <f>IF(L12=0,"",IF(CC12=0,"",(CC12/L12)))</f>
        <v>0.041095890410959</v>
      </c>
      <c r="CE12" s="224"/>
      <c r="CF12" s="225">
        <f>IFERROR(CE12/CC12,"-")</f>
        <v>0</v>
      </c>
      <c r="CG12" s="226"/>
      <c r="CH12" s="227">
        <f>IFERROR(CG12/CC12,"-")</f>
        <v>0</v>
      </c>
      <c r="CI12" s="228"/>
      <c r="CJ12" s="228"/>
      <c r="CK12" s="228"/>
      <c r="CL12" s="229">
        <v>7</v>
      </c>
      <c r="CM12" s="230">
        <v>36000</v>
      </c>
      <c r="CN12" s="230">
        <v>13000</v>
      </c>
      <c r="CO12" s="230"/>
      <c r="CP12" s="231" t="str">
        <f>IF(AND(CN12=0,CO12=0),"",IF(AND(CN12&lt;=100000,CO12&lt;=100000),"",IF(CN12/CM12&gt;0.7,"男高",IF(CO12/CM12&gt;0.7,"女高",""))))</f>
        <v/>
      </c>
    </row>
    <row r="13" spans="1:96">
      <c r="A13" s="174">
        <f>Y13</f>
        <v>0</v>
      </c>
      <c r="B13" s="347" t="s">
        <v>113</v>
      </c>
      <c r="C13" s="347"/>
      <c r="D13" s="347" t="s">
        <v>109</v>
      </c>
      <c r="E13" s="175" t="s">
        <v>110</v>
      </c>
      <c r="F13" s="175" t="s">
        <v>101</v>
      </c>
      <c r="G13" s="340">
        <v>78200</v>
      </c>
      <c r="H13" s="340">
        <v>1700</v>
      </c>
      <c r="I13" s="176">
        <v>211</v>
      </c>
      <c r="J13" s="176">
        <v>0</v>
      </c>
      <c r="K13" s="176">
        <v>1511</v>
      </c>
      <c r="L13" s="177">
        <v>46</v>
      </c>
      <c r="M13" s="178">
        <v>45</v>
      </c>
      <c r="N13" s="179">
        <f>IFERROR(L13/K13,"-")</f>
        <v>0.030443414956982</v>
      </c>
      <c r="O13" s="176">
        <v>3</v>
      </c>
      <c r="P13" s="176">
        <v>1</v>
      </c>
      <c r="Q13" s="179">
        <f>IFERROR(O13/L13,"-")</f>
        <v>0.065217391304348</v>
      </c>
      <c r="R13" s="180">
        <f>IFERROR(G13/SUM(L13:L13),"-")</f>
        <v>1700</v>
      </c>
      <c r="S13" s="181">
        <v>0</v>
      </c>
      <c r="T13" s="179">
        <f>IF(L13=0,"-",S13/L13)</f>
        <v>0</v>
      </c>
      <c r="U13" s="345"/>
      <c r="V13" s="346">
        <f>IFERROR(U13/L13,"-")</f>
        <v>0</v>
      </c>
      <c r="W13" s="346" t="str">
        <f>IFERROR(U13/S13,"-")</f>
        <v>-</v>
      </c>
      <c r="X13" s="340">
        <f>SUM(U13:U13)-SUM(G13:G13)</f>
        <v>-78200</v>
      </c>
      <c r="Y13" s="183">
        <f>SUM(U13:U13)/SUM(G13:G13)</f>
        <v>0</v>
      </c>
      <c r="AA13" s="184">
        <v>1</v>
      </c>
      <c r="AB13" s="185">
        <f>IF(L13=0,"",IF(AA13=0,"",(AA13/L13)))</f>
        <v>0.021739130434783</v>
      </c>
      <c r="AC13" s="184"/>
      <c r="AD13" s="186">
        <f>IFERROR(AC13/AA13,"-")</f>
        <v>0</v>
      </c>
      <c r="AE13" s="187"/>
      <c r="AF13" s="188">
        <f>IFERROR(AE13/AA13,"-")</f>
        <v>0</v>
      </c>
      <c r="AG13" s="189"/>
      <c r="AH13" s="189"/>
      <c r="AI13" s="189"/>
      <c r="AJ13" s="190">
        <v>7</v>
      </c>
      <c r="AK13" s="191">
        <f>IF(L13=0,"",IF(AJ13=0,"",(AJ13/L13)))</f>
        <v>0.15217391304348</v>
      </c>
      <c r="AL13" s="190"/>
      <c r="AM13" s="192">
        <f>IFERROR(AL13/AJ13,"-")</f>
        <v>0</v>
      </c>
      <c r="AN13" s="193"/>
      <c r="AO13" s="194">
        <f>IFERROR(AN13/AJ13,"-")</f>
        <v>0</v>
      </c>
      <c r="AP13" s="195"/>
      <c r="AQ13" s="195"/>
      <c r="AR13" s="195"/>
      <c r="AS13" s="196">
        <v>2</v>
      </c>
      <c r="AT13" s="197">
        <f>IF(L13=0,"",IF(AS13=0,"",(AS13/L13)))</f>
        <v>0.043478260869565</v>
      </c>
      <c r="AU13" s="196"/>
      <c r="AV13" s="198">
        <f>IFERROR(AU13/AS13,"-")</f>
        <v>0</v>
      </c>
      <c r="AW13" s="199"/>
      <c r="AX13" s="200">
        <f>IFERROR(AW13/AS13,"-")</f>
        <v>0</v>
      </c>
      <c r="AY13" s="201"/>
      <c r="AZ13" s="201"/>
      <c r="BA13" s="201"/>
      <c r="BB13" s="202">
        <v>6</v>
      </c>
      <c r="BC13" s="203">
        <f>IF(L13=0,"",IF(BB13=0,"",(BB13/L13)))</f>
        <v>0.1304347826087</v>
      </c>
      <c r="BD13" s="202"/>
      <c r="BE13" s="204">
        <f>IFERROR(BD13/BB13,"-")</f>
        <v>0</v>
      </c>
      <c r="BF13" s="205"/>
      <c r="BG13" s="206">
        <f>IFERROR(BF13/BB13,"-")</f>
        <v>0</v>
      </c>
      <c r="BH13" s="207"/>
      <c r="BI13" s="207"/>
      <c r="BJ13" s="207"/>
      <c r="BK13" s="208">
        <v>17</v>
      </c>
      <c r="BL13" s="209">
        <f>IF(L13=0,"",IF(BK13=0,"",(BK13/L13)))</f>
        <v>0.3695652173913</v>
      </c>
      <c r="BM13" s="210"/>
      <c r="BN13" s="211">
        <f>IFERROR(BM13/BK13,"-")</f>
        <v>0</v>
      </c>
      <c r="BO13" s="212"/>
      <c r="BP13" s="213">
        <f>IFERROR(BO13/BK13,"-")</f>
        <v>0</v>
      </c>
      <c r="BQ13" s="214"/>
      <c r="BR13" s="214"/>
      <c r="BS13" s="214"/>
      <c r="BT13" s="215">
        <v>11</v>
      </c>
      <c r="BU13" s="216">
        <f>IF(L13=0,"",IF(BT13=0,"",(BT13/L13)))</f>
        <v>0.23913043478261</v>
      </c>
      <c r="BV13" s="217"/>
      <c r="BW13" s="218">
        <f>IFERROR(BV13/BT13,"-")</f>
        <v>0</v>
      </c>
      <c r="BX13" s="219"/>
      <c r="BY13" s="220">
        <f>IFERROR(BX13/BT13,"-")</f>
        <v>0</v>
      </c>
      <c r="BZ13" s="221"/>
      <c r="CA13" s="221"/>
      <c r="CB13" s="221"/>
      <c r="CC13" s="222">
        <v>2</v>
      </c>
      <c r="CD13" s="223">
        <f>IF(L13=0,"",IF(CC13=0,"",(CC13/L13)))</f>
        <v>0.043478260869565</v>
      </c>
      <c r="CE13" s="224"/>
      <c r="CF13" s="225">
        <f>IFERROR(CE13/CC13,"-")</f>
        <v>0</v>
      </c>
      <c r="CG13" s="226"/>
      <c r="CH13" s="227">
        <f>IFERROR(CG13/CC13,"-")</f>
        <v>0</v>
      </c>
      <c r="CI13" s="228"/>
      <c r="CJ13" s="228"/>
      <c r="CK13" s="228"/>
      <c r="CL13" s="229">
        <v>0</v>
      </c>
      <c r="CM13" s="230"/>
      <c r="CN13" s="230"/>
      <c r="CO13" s="230"/>
      <c r="CP13" s="231" t="str">
        <f>IF(AND(CN13=0,CO13=0),"",IF(AND(CN13&lt;=100000,CO13&lt;=100000),"",IF(CN13/CM13&gt;0.7,"男高",IF(CO13/CM13&gt;0.7,"女高",""))))</f>
        <v/>
      </c>
    </row>
    <row r="14" spans="1:96">
      <c r="A14" s="174">
        <f>Y14</f>
        <v>0.18575851393189</v>
      </c>
      <c r="B14" s="347" t="s">
        <v>114</v>
      </c>
      <c r="C14" s="347"/>
      <c r="D14" s="347" t="s">
        <v>109</v>
      </c>
      <c r="E14" s="175" t="s">
        <v>110</v>
      </c>
      <c r="F14" s="175" t="s">
        <v>101</v>
      </c>
      <c r="G14" s="340">
        <v>32300</v>
      </c>
      <c r="H14" s="340">
        <v>1700</v>
      </c>
      <c r="I14" s="176">
        <v>80</v>
      </c>
      <c r="J14" s="176">
        <v>0</v>
      </c>
      <c r="K14" s="176">
        <v>417</v>
      </c>
      <c r="L14" s="177">
        <v>19</v>
      </c>
      <c r="M14" s="178">
        <v>17</v>
      </c>
      <c r="N14" s="179">
        <f>IFERROR(L14/K14,"-")</f>
        <v>0.045563549160671</v>
      </c>
      <c r="O14" s="176">
        <v>1</v>
      </c>
      <c r="P14" s="176">
        <v>5</v>
      </c>
      <c r="Q14" s="179">
        <f>IFERROR(O14/L14,"-")</f>
        <v>0.052631578947368</v>
      </c>
      <c r="R14" s="180">
        <f>IFERROR(G14/SUM(L14:L14),"-")</f>
        <v>1700</v>
      </c>
      <c r="S14" s="181">
        <v>2</v>
      </c>
      <c r="T14" s="179">
        <f>IF(L14=0,"-",S14/L14)</f>
        <v>0.10526315789474</v>
      </c>
      <c r="U14" s="345">
        <v>6000</v>
      </c>
      <c r="V14" s="346">
        <f>IFERROR(U14/L14,"-")</f>
        <v>315.78947368421</v>
      </c>
      <c r="W14" s="346">
        <f>IFERROR(U14/S14,"-")</f>
        <v>3000</v>
      </c>
      <c r="X14" s="340">
        <f>SUM(U14:U14)-SUM(G14:G14)</f>
        <v>-26300</v>
      </c>
      <c r="Y14" s="183">
        <f>SUM(U14:U14)/SUM(G14:G14)</f>
        <v>0.18575851393189</v>
      </c>
      <c r="AA14" s="184">
        <v>2</v>
      </c>
      <c r="AB14" s="185">
        <f>IF(L14=0,"",IF(AA14=0,"",(AA14/L14)))</f>
        <v>0.10526315789474</v>
      </c>
      <c r="AC14" s="184"/>
      <c r="AD14" s="186">
        <f>IFERROR(AC14/AA14,"-")</f>
        <v>0</v>
      </c>
      <c r="AE14" s="187"/>
      <c r="AF14" s="188">
        <f>IFERROR(AE14/AA14,"-")</f>
        <v>0</v>
      </c>
      <c r="AG14" s="189"/>
      <c r="AH14" s="189"/>
      <c r="AI14" s="189"/>
      <c r="AJ14" s="190"/>
      <c r="AK14" s="191">
        <f>IF(L14=0,"",IF(AJ14=0,"",(AJ14/L14)))</f>
        <v>0</v>
      </c>
      <c r="AL14" s="190"/>
      <c r="AM14" s="192" t="str">
        <f>IFERROR(AL14/AJ14,"-")</f>
        <v>-</v>
      </c>
      <c r="AN14" s="193"/>
      <c r="AO14" s="194" t="str">
        <f>IFERROR(AN14/AJ14,"-")</f>
        <v>-</v>
      </c>
      <c r="AP14" s="195"/>
      <c r="AQ14" s="195"/>
      <c r="AR14" s="195"/>
      <c r="AS14" s="196"/>
      <c r="AT14" s="197">
        <f>IF(L14=0,"",IF(AS14=0,"",(AS14/L14)))</f>
        <v>0</v>
      </c>
      <c r="AU14" s="196"/>
      <c r="AV14" s="198" t="str">
        <f>IFERROR(AU14/AS14,"-")</f>
        <v>-</v>
      </c>
      <c r="AW14" s="199"/>
      <c r="AX14" s="200" t="str">
        <f>IFERROR(AW14/AS14,"-")</f>
        <v>-</v>
      </c>
      <c r="AY14" s="201"/>
      <c r="AZ14" s="201"/>
      <c r="BA14" s="201"/>
      <c r="BB14" s="202">
        <v>4</v>
      </c>
      <c r="BC14" s="203">
        <f>IF(L14=0,"",IF(BB14=0,"",(BB14/L14)))</f>
        <v>0.21052631578947</v>
      </c>
      <c r="BD14" s="202"/>
      <c r="BE14" s="204">
        <f>IFERROR(BD14/BB14,"-")</f>
        <v>0</v>
      </c>
      <c r="BF14" s="205"/>
      <c r="BG14" s="206">
        <f>IFERROR(BF14/BB14,"-")</f>
        <v>0</v>
      </c>
      <c r="BH14" s="207"/>
      <c r="BI14" s="207"/>
      <c r="BJ14" s="207"/>
      <c r="BK14" s="208">
        <v>9</v>
      </c>
      <c r="BL14" s="209">
        <f>IF(L14=0,"",IF(BK14=0,"",(BK14/L14)))</f>
        <v>0.47368421052632</v>
      </c>
      <c r="BM14" s="210">
        <v>1</v>
      </c>
      <c r="BN14" s="211">
        <f>IFERROR(BM14/BK14,"-")</f>
        <v>0.11111111111111</v>
      </c>
      <c r="BO14" s="212">
        <v>3000</v>
      </c>
      <c r="BP14" s="213">
        <f>IFERROR(BO14/BK14,"-")</f>
        <v>333.33333333333</v>
      </c>
      <c r="BQ14" s="214">
        <v>1</v>
      </c>
      <c r="BR14" s="214"/>
      <c r="BS14" s="214"/>
      <c r="BT14" s="215">
        <v>2</v>
      </c>
      <c r="BU14" s="216">
        <f>IF(L14=0,"",IF(BT14=0,"",(BT14/L14)))</f>
        <v>0.10526315789474</v>
      </c>
      <c r="BV14" s="217">
        <v>1</v>
      </c>
      <c r="BW14" s="218">
        <f>IFERROR(BV14/BT14,"-")</f>
        <v>0.5</v>
      </c>
      <c r="BX14" s="219">
        <v>3000</v>
      </c>
      <c r="BY14" s="220">
        <f>IFERROR(BX14/BT14,"-")</f>
        <v>1500</v>
      </c>
      <c r="BZ14" s="221">
        <v>1</v>
      </c>
      <c r="CA14" s="221"/>
      <c r="CB14" s="221"/>
      <c r="CC14" s="222">
        <v>2</v>
      </c>
      <c r="CD14" s="223">
        <f>IF(L14=0,"",IF(CC14=0,"",(CC14/L14)))</f>
        <v>0.10526315789474</v>
      </c>
      <c r="CE14" s="224"/>
      <c r="CF14" s="225">
        <f>IFERROR(CE14/CC14,"-")</f>
        <v>0</v>
      </c>
      <c r="CG14" s="226"/>
      <c r="CH14" s="227">
        <f>IFERROR(CG14/CC14,"-")</f>
        <v>0</v>
      </c>
      <c r="CI14" s="228"/>
      <c r="CJ14" s="228"/>
      <c r="CK14" s="228"/>
      <c r="CL14" s="229">
        <v>2</v>
      </c>
      <c r="CM14" s="230">
        <v>6000</v>
      </c>
      <c r="CN14" s="230">
        <v>3000</v>
      </c>
      <c r="CO14" s="230"/>
      <c r="CP14" s="231" t="str">
        <f>IF(AND(CN14=0,CO14=0),"",IF(AND(CN14&lt;=100000,CO14&lt;=100000),"",IF(CN14/CM14&gt;0.7,"男高",IF(CO14/CM14&gt;0.7,"女高",""))))</f>
        <v/>
      </c>
    </row>
    <row r="15" spans="1:96">
      <c r="A15" s="174">
        <f>Y15</f>
        <v>0.022918258212376</v>
      </c>
      <c r="B15" s="347" t="s">
        <v>115</v>
      </c>
      <c r="C15" s="347"/>
      <c r="D15" s="347" t="s">
        <v>109</v>
      </c>
      <c r="E15" s="175" t="s">
        <v>110</v>
      </c>
      <c r="F15" s="175" t="s">
        <v>101</v>
      </c>
      <c r="G15" s="340">
        <v>130900</v>
      </c>
      <c r="H15" s="340">
        <v>1700</v>
      </c>
      <c r="I15" s="176">
        <v>338</v>
      </c>
      <c r="J15" s="176">
        <v>0</v>
      </c>
      <c r="K15" s="176">
        <v>1843</v>
      </c>
      <c r="L15" s="177">
        <v>77</v>
      </c>
      <c r="M15" s="178">
        <v>76</v>
      </c>
      <c r="N15" s="179">
        <f>IFERROR(L15/K15,"-")</f>
        <v>0.041779706999457</v>
      </c>
      <c r="O15" s="176">
        <v>12</v>
      </c>
      <c r="P15" s="176">
        <v>5</v>
      </c>
      <c r="Q15" s="179">
        <f>IFERROR(O15/L15,"-")</f>
        <v>0.15584415584416</v>
      </c>
      <c r="R15" s="180">
        <f>IFERROR(G15/SUM(L15:L15),"-")</f>
        <v>1700</v>
      </c>
      <c r="S15" s="181">
        <v>1</v>
      </c>
      <c r="T15" s="179">
        <f>IF(L15=0,"-",S15/L15)</f>
        <v>0.012987012987013</v>
      </c>
      <c r="U15" s="345">
        <v>3000</v>
      </c>
      <c r="V15" s="346">
        <f>IFERROR(U15/L15,"-")</f>
        <v>38.961038961039</v>
      </c>
      <c r="W15" s="346">
        <f>IFERROR(U15/S15,"-")</f>
        <v>3000</v>
      </c>
      <c r="X15" s="340">
        <f>SUM(U15:U15)-SUM(G15:G15)</f>
        <v>-127900</v>
      </c>
      <c r="Y15" s="183">
        <f>SUM(U15:U15)/SUM(G15:G15)</f>
        <v>0.022918258212376</v>
      </c>
      <c r="AA15" s="184">
        <v>1</v>
      </c>
      <c r="AB15" s="185">
        <f>IF(L15=0,"",IF(AA15=0,"",(AA15/L15)))</f>
        <v>0.012987012987013</v>
      </c>
      <c r="AC15" s="184"/>
      <c r="AD15" s="186">
        <f>IFERROR(AC15/AA15,"-")</f>
        <v>0</v>
      </c>
      <c r="AE15" s="187"/>
      <c r="AF15" s="188">
        <f>IFERROR(AE15/AA15,"-")</f>
        <v>0</v>
      </c>
      <c r="AG15" s="189"/>
      <c r="AH15" s="189"/>
      <c r="AI15" s="189"/>
      <c r="AJ15" s="190">
        <v>2</v>
      </c>
      <c r="AK15" s="191">
        <f>IF(L15=0,"",IF(AJ15=0,"",(AJ15/L15)))</f>
        <v>0.025974025974026</v>
      </c>
      <c r="AL15" s="190"/>
      <c r="AM15" s="192">
        <f>IFERROR(AL15/AJ15,"-")</f>
        <v>0</v>
      </c>
      <c r="AN15" s="193"/>
      <c r="AO15" s="194">
        <f>IFERROR(AN15/AJ15,"-")</f>
        <v>0</v>
      </c>
      <c r="AP15" s="195"/>
      <c r="AQ15" s="195"/>
      <c r="AR15" s="195"/>
      <c r="AS15" s="196">
        <v>3</v>
      </c>
      <c r="AT15" s="197">
        <f>IF(L15=0,"",IF(AS15=0,"",(AS15/L15)))</f>
        <v>0.038961038961039</v>
      </c>
      <c r="AU15" s="196"/>
      <c r="AV15" s="198">
        <f>IFERROR(AU15/AS15,"-")</f>
        <v>0</v>
      </c>
      <c r="AW15" s="199"/>
      <c r="AX15" s="200">
        <f>IFERROR(AW15/AS15,"-")</f>
        <v>0</v>
      </c>
      <c r="AY15" s="201"/>
      <c r="AZ15" s="201"/>
      <c r="BA15" s="201"/>
      <c r="BB15" s="202">
        <v>12</v>
      </c>
      <c r="BC15" s="203">
        <f>IF(L15=0,"",IF(BB15=0,"",(BB15/L15)))</f>
        <v>0.15584415584416</v>
      </c>
      <c r="BD15" s="202"/>
      <c r="BE15" s="204">
        <f>IFERROR(BD15/BB15,"-")</f>
        <v>0</v>
      </c>
      <c r="BF15" s="205"/>
      <c r="BG15" s="206">
        <f>IFERROR(BF15/BB15,"-")</f>
        <v>0</v>
      </c>
      <c r="BH15" s="207"/>
      <c r="BI15" s="207"/>
      <c r="BJ15" s="207"/>
      <c r="BK15" s="208">
        <v>31</v>
      </c>
      <c r="BL15" s="209">
        <f>IF(L15=0,"",IF(BK15=0,"",(BK15/L15)))</f>
        <v>0.4025974025974</v>
      </c>
      <c r="BM15" s="210">
        <v>1</v>
      </c>
      <c r="BN15" s="211">
        <f>IFERROR(BM15/BK15,"-")</f>
        <v>0.032258064516129</v>
      </c>
      <c r="BO15" s="212">
        <v>3000</v>
      </c>
      <c r="BP15" s="213">
        <f>IFERROR(BO15/BK15,"-")</f>
        <v>96.774193548387</v>
      </c>
      <c r="BQ15" s="214">
        <v>1</v>
      </c>
      <c r="BR15" s="214"/>
      <c r="BS15" s="214"/>
      <c r="BT15" s="215">
        <v>23</v>
      </c>
      <c r="BU15" s="216">
        <f>IF(L15=0,"",IF(BT15=0,"",(BT15/L15)))</f>
        <v>0.2987012987013</v>
      </c>
      <c r="BV15" s="217"/>
      <c r="BW15" s="218">
        <f>IFERROR(BV15/BT15,"-")</f>
        <v>0</v>
      </c>
      <c r="BX15" s="219"/>
      <c r="BY15" s="220">
        <f>IFERROR(BX15/BT15,"-")</f>
        <v>0</v>
      </c>
      <c r="BZ15" s="221"/>
      <c r="CA15" s="221"/>
      <c r="CB15" s="221"/>
      <c r="CC15" s="222">
        <v>5</v>
      </c>
      <c r="CD15" s="223">
        <f>IF(L15=0,"",IF(CC15=0,"",(CC15/L15)))</f>
        <v>0.064935064935065</v>
      </c>
      <c r="CE15" s="224"/>
      <c r="CF15" s="225">
        <f>IFERROR(CE15/CC15,"-")</f>
        <v>0</v>
      </c>
      <c r="CG15" s="226"/>
      <c r="CH15" s="227">
        <f>IFERROR(CG15/CC15,"-")</f>
        <v>0</v>
      </c>
      <c r="CI15" s="228"/>
      <c r="CJ15" s="228"/>
      <c r="CK15" s="228"/>
      <c r="CL15" s="229">
        <v>1</v>
      </c>
      <c r="CM15" s="230">
        <v>3000</v>
      </c>
      <c r="CN15" s="230">
        <v>3000</v>
      </c>
      <c r="CO15" s="230"/>
      <c r="CP15" s="231" t="str">
        <f>IF(AND(CN15=0,CO15=0),"",IF(AND(CN15&lt;=100000,CO15&lt;=100000),"",IF(CN15/CM15&gt;0.7,"男高",IF(CO15/CM15&gt;0.7,"女高",""))))</f>
        <v/>
      </c>
    </row>
    <row r="16" spans="1:96">
      <c r="A16" s="174">
        <f>Y16</f>
        <v>0.15</v>
      </c>
      <c r="B16" s="347" t="s">
        <v>116</v>
      </c>
      <c r="C16" s="347"/>
      <c r="D16" s="347" t="s">
        <v>109</v>
      </c>
      <c r="E16" s="175" t="s">
        <v>117</v>
      </c>
      <c r="F16" s="175" t="s">
        <v>101</v>
      </c>
      <c r="G16" s="340">
        <v>20000</v>
      </c>
      <c r="H16" s="340">
        <v>2000</v>
      </c>
      <c r="I16" s="176">
        <v>26</v>
      </c>
      <c r="J16" s="176">
        <v>0</v>
      </c>
      <c r="K16" s="176">
        <v>151</v>
      </c>
      <c r="L16" s="177">
        <v>10</v>
      </c>
      <c r="M16" s="178">
        <v>9</v>
      </c>
      <c r="N16" s="179">
        <f>IFERROR(L16/K16,"-")</f>
        <v>0.066225165562914</v>
      </c>
      <c r="O16" s="176">
        <v>1</v>
      </c>
      <c r="P16" s="176">
        <v>1</v>
      </c>
      <c r="Q16" s="179">
        <f>IFERROR(O16/L16,"-")</f>
        <v>0.1</v>
      </c>
      <c r="R16" s="180">
        <f>IFERROR(G16/SUM(L16:L16),"-")</f>
        <v>2000</v>
      </c>
      <c r="S16" s="181">
        <v>1</v>
      </c>
      <c r="T16" s="179">
        <f>IF(L16=0,"-",S16/L16)</f>
        <v>0.1</v>
      </c>
      <c r="U16" s="345">
        <v>3000</v>
      </c>
      <c r="V16" s="346">
        <f>IFERROR(U16/L16,"-")</f>
        <v>300</v>
      </c>
      <c r="W16" s="346">
        <f>IFERROR(U16/S16,"-")</f>
        <v>3000</v>
      </c>
      <c r="X16" s="340">
        <f>SUM(U16:U16)-SUM(G16:G16)</f>
        <v>-17000</v>
      </c>
      <c r="Y16" s="183">
        <f>SUM(U16:U16)/SUM(G16:G16)</f>
        <v>0.15</v>
      </c>
      <c r="AA16" s="184">
        <v>1</v>
      </c>
      <c r="AB16" s="185">
        <f>IF(L16=0,"",IF(AA16=0,"",(AA16/L16)))</f>
        <v>0.1</v>
      </c>
      <c r="AC16" s="184"/>
      <c r="AD16" s="186">
        <f>IFERROR(AC16/AA16,"-")</f>
        <v>0</v>
      </c>
      <c r="AE16" s="187"/>
      <c r="AF16" s="188">
        <f>IFERROR(AE16/AA16,"-")</f>
        <v>0</v>
      </c>
      <c r="AG16" s="189"/>
      <c r="AH16" s="189"/>
      <c r="AI16" s="189"/>
      <c r="AJ16" s="190">
        <v>2</v>
      </c>
      <c r="AK16" s="191">
        <f>IF(L16=0,"",IF(AJ16=0,"",(AJ16/L16)))</f>
        <v>0.2</v>
      </c>
      <c r="AL16" s="190"/>
      <c r="AM16" s="192">
        <f>IFERROR(AL16/AJ16,"-")</f>
        <v>0</v>
      </c>
      <c r="AN16" s="193"/>
      <c r="AO16" s="194">
        <f>IFERROR(AN16/AJ16,"-")</f>
        <v>0</v>
      </c>
      <c r="AP16" s="195"/>
      <c r="AQ16" s="195"/>
      <c r="AR16" s="195"/>
      <c r="AS16" s="196"/>
      <c r="AT16" s="197">
        <f>IF(L16=0,"",IF(AS16=0,"",(AS16/L16)))</f>
        <v>0</v>
      </c>
      <c r="AU16" s="196"/>
      <c r="AV16" s="198" t="str">
        <f>IFERROR(AU16/AS16,"-")</f>
        <v>-</v>
      </c>
      <c r="AW16" s="199"/>
      <c r="AX16" s="200" t="str">
        <f>IFERROR(AW16/AS16,"-")</f>
        <v>-</v>
      </c>
      <c r="AY16" s="201"/>
      <c r="AZ16" s="201"/>
      <c r="BA16" s="201"/>
      <c r="BB16" s="202"/>
      <c r="BC16" s="203">
        <f>IF(L16=0,"",IF(BB16=0,"",(BB16/L16)))</f>
        <v>0</v>
      </c>
      <c r="BD16" s="202"/>
      <c r="BE16" s="204" t="str">
        <f>IFERROR(BD16/BB16,"-")</f>
        <v>-</v>
      </c>
      <c r="BF16" s="205"/>
      <c r="BG16" s="206" t="str">
        <f>IFERROR(BF16/BB16,"-")</f>
        <v>-</v>
      </c>
      <c r="BH16" s="207"/>
      <c r="BI16" s="207"/>
      <c r="BJ16" s="207"/>
      <c r="BK16" s="208">
        <v>3</v>
      </c>
      <c r="BL16" s="209">
        <f>IF(L16=0,"",IF(BK16=0,"",(BK16/L16)))</f>
        <v>0.3</v>
      </c>
      <c r="BM16" s="210"/>
      <c r="BN16" s="211">
        <f>IFERROR(BM16/BK16,"-")</f>
        <v>0</v>
      </c>
      <c r="BO16" s="212"/>
      <c r="BP16" s="213">
        <f>IFERROR(BO16/BK16,"-")</f>
        <v>0</v>
      </c>
      <c r="BQ16" s="214"/>
      <c r="BR16" s="214"/>
      <c r="BS16" s="214"/>
      <c r="BT16" s="215">
        <v>4</v>
      </c>
      <c r="BU16" s="216">
        <f>IF(L16=0,"",IF(BT16=0,"",(BT16/L16)))</f>
        <v>0.4</v>
      </c>
      <c r="BV16" s="217">
        <v>1</v>
      </c>
      <c r="BW16" s="218">
        <f>IFERROR(BV16/BT16,"-")</f>
        <v>0.25</v>
      </c>
      <c r="BX16" s="219">
        <v>3000</v>
      </c>
      <c r="BY16" s="220">
        <f>IFERROR(BX16/BT16,"-")</f>
        <v>750</v>
      </c>
      <c r="BZ16" s="221">
        <v>1</v>
      </c>
      <c r="CA16" s="221"/>
      <c r="CB16" s="221"/>
      <c r="CC16" s="222"/>
      <c r="CD16" s="223">
        <f>IF(L16=0,"",IF(CC16=0,"",(CC16/L16)))</f>
        <v>0</v>
      </c>
      <c r="CE16" s="224"/>
      <c r="CF16" s="225" t="str">
        <f>IFERROR(CE16/CC16,"-")</f>
        <v>-</v>
      </c>
      <c r="CG16" s="226"/>
      <c r="CH16" s="227" t="str">
        <f>IFERROR(CG16/CC16,"-")</f>
        <v>-</v>
      </c>
      <c r="CI16" s="228"/>
      <c r="CJ16" s="228"/>
      <c r="CK16" s="228"/>
      <c r="CL16" s="229">
        <v>1</v>
      </c>
      <c r="CM16" s="230">
        <v>3000</v>
      </c>
      <c r="CN16" s="230">
        <v>3000</v>
      </c>
      <c r="CO16" s="230"/>
      <c r="CP16" s="231" t="str">
        <f>IF(AND(CN16=0,CO16=0),"",IF(AND(CN16&lt;=100000,CO16&lt;=100000),"",IF(CN16/CM16&gt;0.7,"男高",IF(CO16/CM16&gt;0.7,"女高",""))))</f>
        <v/>
      </c>
    </row>
    <row r="17" spans="1:96">
      <c r="A17" s="174">
        <f>Y17</f>
        <v>0.1304347826087</v>
      </c>
      <c r="B17" s="347" t="s">
        <v>118</v>
      </c>
      <c r="C17" s="347"/>
      <c r="D17" s="347" t="s">
        <v>109</v>
      </c>
      <c r="E17" s="175" t="s">
        <v>119</v>
      </c>
      <c r="F17" s="175" t="s">
        <v>120</v>
      </c>
      <c r="G17" s="340">
        <v>92000</v>
      </c>
      <c r="H17" s="340">
        <v>2000</v>
      </c>
      <c r="I17" s="176">
        <v>57</v>
      </c>
      <c r="J17" s="176">
        <v>0</v>
      </c>
      <c r="K17" s="176">
        <v>168</v>
      </c>
      <c r="L17" s="177">
        <v>46</v>
      </c>
      <c r="M17" s="178">
        <v>27</v>
      </c>
      <c r="N17" s="179">
        <f>IFERROR(L17/K17,"-")</f>
        <v>0.27380952380952</v>
      </c>
      <c r="O17" s="176">
        <v>0</v>
      </c>
      <c r="P17" s="176">
        <v>15</v>
      </c>
      <c r="Q17" s="179">
        <f>IFERROR(O17/L17,"-")</f>
        <v>0</v>
      </c>
      <c r="R17" s="180">
        <f>IFERROR(G17/SUM(L17:L17),"-")</f>
        <v>2000</v>
      </c>
      <c r="S17" s="181">
        <v>3</v>
      </c>
      <c r="T17" s="179">
        <f>IF(L17=0,"-",S17/L17)</f>
        <v>0.065217391304348</v>
      </c>
      <c r="U17" s="345">
        <v>12000</v>
      </c>
      <c r="V17" s="346">
        <f>IFERROR(U17/L17,"-")</f>
        <v>260.86956521739</v>
      </c>
      <c r="W17" s="346">
        <f>IFERROR(U17/S17,"-")</f>
        <v>4000</v>
      </c>
      <c r="X17" s="340">
        <f>SUM(U17:U17)-SUM(G17:G17)</f>
        <v>-80000</v>
      </c>
      <c r="Y17" s="183">
        <f>SUM(U17:U17)/SUM(G17:G17)</f>
        <v>0.1304347826087</v>
      </c>
      <c r="AA17" s="184">
        <v>19</v>
      </c>
      <c r="AB17" s="185">
        <f>IF(L17=0,"",IF(AA17=0,"",(AA17/L17)))</f>
        <v>0.41304347826087</v>
      </c>
      <c r="AC17" s="184"/>
      <c r="AD17" s="186">
        <f>IFERROR(AC17/AA17,"-")</f>
        <v>0</v>
      </c>
      <c r="AE17" s="187"/>
      <c r="AF17" s="188">
        <f>IFERROR(AE17/AA17,"-")</f>
        <v>0</v>
      </c>
      <c r="AG17" s="189"/>
      <c r="AH17" s="189"/>
      <c r="AI17" s="189"/>
      <c r="AJ17" s="190">
        <v>13</v>
      </c>
      <c r="AK17" s="191">
        <f>IF(L17=0,"",IF(AJ17=0,"",(AJ17/L17)))</f>
        <v>0.28260869565217</v>
      </c>
      <c r="AL17" s="190">
        <v>1</v>
      </c>
      <c r="AM17" s="192">
        <f>IFERROR(AL17/AJ17,"-")</f>
        <v>0.076923076923077</v>
      </c>
      <c r="AN17" s="193">
        <v>6000</v>
      </c>
      <c r="AO17" s="194">
        <f>IFERROR(AN17/AJ17,"-")</f>
        <v>461.53846153846</v>
      </c>
      <c r="AP17" s="195"/>
      <c r="AQ17" s="195">
        <v>1</v>
      </c>
      <c r="AR17" s="195"/>
      <c r="AS17" s="196">
        <v>3</v>
      </c>
      <c r="AT17" s="197">
        <f>IF(L17=0,"",IF(AS17=0,"",(AS17/L17)))</f>
        <v>0.065217391304348</v>
      </c>
      <c r="AU17" s="196">
        <v>1</v>
      </c>
      <c r="AV17" s="198">
        <f>IFERROR(AU17/AS17,"-")</f>
        <v>0.33333333333333</v>
      </c>
      <c r="AW17" s="199">
        <v>3000</v>
      </c>
      <c r="AX17" s="200">
        <f>IFERROR(AW17/AS17,"-")</f>
        <v>1000</v>
      </c>
      <c r="AY17" s="201">
        <v>1</v>
      </c>
      <c r="AZ17" s="201"/>
      <c r="BA17" s="201"/>
      <c r="BB17" s="202">
        <v>2</v>
      </c>
      <c r="BC17" s="203">
        <f>IF(L17=0,"",IF(BB17=0,"",(BB17/L17)))</f>
        <v>0.043478260869565</v>
      </c>
      <c r="BD17" s="202"/>
      <c r="BE17" s="204">
        <f>IFERROR(BD17/BB17,"-")</f>
        <v>0</v>
      </c>
      <c r="BF17" s="205"/>
      <c r="BG17" s="206">
        <f>IFERROR(BF17/BB17,"-")</f>
        <v>0</v>
      </c>
      <c r="BH17" s="207"/>
      <c r="BI17" s="207"/>
      <c r="BJ17" s="207"/>
      <c r="BK17" s="208">
        <v>7</v>
      </c>
      <c r="BL17" s="209">
        <f>IF(L17=0,"",IF(BK17=0,"",(BK17/L17)))</f>
        <v>0.15217391304348</v>
      </c>
      <c r="BM17" s="210">
        <v>1</v>
      </c>
      <c r="BN17" s="211">
        <f>IFERROR(BM17/BK17,"-")</f>
        <v>0.14285714285714</v>
      </c>
      <c r="BO17" s="212">
        <v>3000</v>
      </c>
      <c r="BP17" s="213">
        <f>IFERROR(BO17/BK17,"-")</f>
        <v>428.57142857143</v>
      </c>
      <c r="BQ17" s="214">
        <v>1</v>
      </c>
      <c r="BR17" s="214"/>
      <c r="BS17" s="214"/>
      <c r="BT17" s="215">
        <v>1</v>
      </c>
      <c r="BU17" s="216">
        <f>IF(L17=0,"",IF(BT17=0,"",(BT17/L17)))</f>
        <v>0.021739130434783</v>
      </c>
      <c r="BV17" s="217"/>
      <c r="BW17" s="218">
        <f>IFERROR(BV17/BT17,"-")</f>
        <v>0</v>
      </c>
      <c r="BX17" s="219"/>
      <c r="BY17" s="220">
        <f>IFERROR(BX17/BT17,"-")</f>
        <v>0</v>
      </c>
      <c r="BZ17" s="221"/>
      <c r="CA17" s="221"/>
      <c r="CB17" s="221"/>
      <c r="CC17" s="222">
        <v>1</v>
      </c>
      <c r="CD17" s="223">
        <f>IF(L17=0,"",IF(CC17=0,"",(CC17/L17)))</f>
        <v>0.021739130434783</v>
      </c>
      <c r="CE17" s="224"/>
      <c r="CF17" s="225">
        <f>IFERROR(CE17/CC17,"-")</f>
        <v>0</v>
      </c>
      <c r="CG17" s="226"/>
      <c r="CH17" s="227">
        <f>IFERROR(CG17/CC17,"-")</f>
        <v>0</v>
      </c>
      <c r="CI17" s="228"/>
      <c r="CJ17" s="228"/>
      <c r="CK17" s="228"/>
      <c r="CL17" s="229">
        <v>3</v>
      </c>
      <c r="CM17" s="230">
        <v>12000</v>
      </c>
      <c r="CN17" s="230">
        <v>6000</v>
      </c>
      <c r="CO17" s="230"/>
      <c r="CP17" s="231" t="str">
        <f>IF(AND(CN17=0,CO17=0),"",IF(AND(CN17&lt;=100000,CO17&lt;=100000),"",IF(CN17/CM17&gt;0.7,"男高",IF(CO17/CM17&gt;0.7,"女高",""))))</f>
        <v/>
      </c>
    </row>
    <row r="18" spans="1:96">
      <c r="A18" s="174">
        <f>Y18</f>
        <v>0.026315789473684</v>
      </c>
      <c r="B18" s="347" t="s">
        <v>121</v>
      </c>
      <c r="C18" s="347"/>
      <c r="D18" s="347" t="s">
        <v>109</v>
      </c>
      <c r="E18" s="175" t="s">
        <v>122</v>
      </c>
      <c r="F18" s="175" t="s">
        <v>120</v>
      </c>
      <c r="G18" s="340">
        <v>114000</v>
      </c>
      <c r="H18" s="340">
        <v>2000</v>
      </c>
      <c r="I18" s="176">
        <v>153</v>
      </c>
      <c r="J18" s="176">
        <v>0</v>
      </c>
      <c r="K18" s="176">
        <v>492</v>
      </c>
      <c r="L18" s="177">
        <v>57</v>
      </c>
      <c r="M18" s="178">
        <v>47</v>
      </c>
      <c r="N18" s="179">
        <f>IFERROR(L18/K18,"-")</f>
        <v>0.11585365853659</v>
      </c>
      <c r="O18" s="176">
        <v>2</v>
      </c>
      <c r="P18" s="176">
        <v>16</v>
      </c>
      <c r="Q18" s="179">
        <f>IFERROR(O18/L18,"-")</f>
        <v>0.035087719298246</v>
      </c>
      <c r="R18" s="180">
        <f>IFERROR(G18/SUM(L18:L18),"-")</f>
        <v>2000</v>
      </c>
      <c r="S18" s="181">
        <v>1</v>
      </c>
      <c r="T18" s="179">
        <f>IF(L18=0,"-",S18/L18)</f>
        <v>0.017543859649123</v>
      </c>
      <c r="U18" s="345">
        <v>3000</v>
      </c>
      <c r="V18" s="346">
        <f>IFERROR(U18/L18,"-")</f>
        <v>52.631578947368</v>
      </c>
      <c r="W18" s="346">
        <f>IFERROR(U18/S18,"-")</f>
        <v>3000</v>
      </c>
      <c r="X18" s="340">
        <f>SUM(U18:U18)-SUM(G18:G18)</f>
        <v>-111000</v>
      </c>
      <c r="Y18" s="183">
        <f>SUM(U18:U18)/SUM(G18:G18)</f>
        <v>0.026315789473684</v>
      </c>
      <c r="AA18" s="184">
        <v>10</v>
      </c>
      <c r="AB18" s="185">
        <f>IF(L18=0,"",IF(AA18=0,"",(AA18/L18)))</f>
        <v>0.17543859649123</v>
      </c>
      <c r="AC18" s="184"/>
      <c r="AD18" s="186">
        <f>IFERROR(AC18/AA18,"-")</f>
        <v>0</v>
      </c>
      <c r="AE18" s="187"/>
      <c r="AF18" s="188">
        <f>IFERROR(AE18/AA18,"-")</f>
        <v>0</v>
      </c>
      <c r="AG18" s="189"/>
      <c r="AH18" s="189"/>
      <c r="AI18" s="189"/>
      <c r="AJ18" s="190">
        <v>8</v>
      </c>
      <c r="AK18" s="191">
        <f>IF(L18=0,"",IF(AJ18=0,"",(AJ18/L18)))</f>
        <v>0.14035087719298</v>
      </c>
      <c r="AL18" s="190"/>
      <c r="AM18" s="192">
        <f>IFERROR(AL18/AJ18,"-")</f>
        <v>0</v>
      </c>
      <c r="AN18" s="193"/>
      <c r="AO18" s="194">
        <f>IFERROR(AN18/AJ18,"-")</f>
        <v>0</v>
      </c>
      <c r="AP18" s="195"/>
      <c r="AQ18" s="195"/>
      <c r="AR18" s="195"/>
      <c r="AS18" s="196">
        <v>5</v>
      </c>
      <c r="AT18" s="197">
        <f>IF(L18=0,"",IF(AS18=0,"",(AS18/L18)))</f>
        <v>0.087719298245614</v>
      </c>
      <c r="AU18" s="196"/>
      <c r="AV18" s="198">
        <f>IFERROR(AU18/AS18,"-")</f>
        <v>0</v>
      </c>
      <c r="AW18" s="199"/>
      <c r="AX18" s="200">
        <f>IFERROR(AW18/AS18,"-")</f>
        <v>0</v>
      </c>
      <c r="AY18" s="201"/>
      <c r="AZ18" s="201"/>
      <c r="BA18" s="201"/>
      <c r="BB18" s="202">
        <v>10</v>
      </c>
      <c r="BC18" s="203">
        <f>IF(L18=0,"",IF(BB18=0,"",(BB18/L18)))</f>
        <v>0.17543859649123</v>
      </c>
      <c r="BD18" s="202"/>
      <c r="BE18" s="204">
        <f>IFERROR(BD18/BB18,"-")</f>
        <v>0</v>
      </c>
      <c r="BF18" s="205"/>
      <c r="BG18" s="206">
        <f>IFERROR(BF18/BB18,"-")</f>
        <v>0</v>
      </c>
      <c r="BH18" s="207"/>
      <c r="BI18" s="207"/>
      <c r="BJ18" s="207"/>
      <c r="BK18" s="208">
        <v>15</v>
      </c>
      <c r="BL18" s="209">
        <f>IF(L18=0,"",IF(BK18=0,"",(BK18/L18)))</f>
        <v>0.26315789473684</v>
      </c>
      <c r="BM18" s="210">
        <v>1</v>
      </c>
      <c r="BN18" s="211">
        <f>IFERROR(BM18/BK18,"-")</f>
        <v>0.066666666666667</v>
      </c>
      <c r="BO18" s="212">
        <v>3000</v>
      </c>
      <c r="BP18" s="213">
        <f>IFERROR(BO18/BK18,"-")</f>
        <v>200</v>
      </c>
      <c r="BQ18" s="214">
        <v>1</v>
      </c>
      <c r="BR18" s="214"/>
      <c r="BS18" s="214"/>
      <c r="BT18" s="215">
        <v>9</v>
      </c>
      <c r="BU18" s="216">
        <f>IF(L18=0,"",IF(BT18=0,"",(BT18/L18)))</f>
        <v>0.15789473684211</v>
      </c>
      <c r="BV18" s="217"/>
      <c r="BW18" s="218">
        <f>IFERROR(BV18/BT18,"-")</f>
        <v>0</v>
      </c>
      <c r="BX18" s="219"/>
      <c r="BY18" s="220">
        <f>IFERROR(BX18/BT18,"-")</f>
        <v>0</v>
      </c>
      <c r="BZ18" s="221"/>
      <c r="CA18" s="221"/>
      <c r="CB18" s="221"/>
      <c r="CC18" s="222"/>
      <c r="CD18" s="223">
        <f>IF(L18=0,"",IF(CC18=0,"",(CC18/L18)))</f>
        <v>0</v>
      </c>
      <c r="CE18" s="224"/>
      <c r="CF18" s="225" t="str">
        <f>IFERROR(CE18/CC18,"-")</f>
        <v>-</v>
      </c>
      <c r="CG18" s="226"/>
      <c r="CH18" s="227" t="str">
        <f>IFERROR(CG18/CC18,"-")</f>
        <v>-</v>
      </c>
      <c r="CI18" s="228"/>
      <c r="CJ18" s="228"/>
      <c r="CK18" s="228"/>
      <c r="CL18" s="229">
        <v>1</v>
      </c>
      <c r="CM18" s="230">
        <v>3000</v>
      </c>
      <c r="CN18" s="230">
        <v>3000</v>
      </c>
      <c r="CO18" s="230"/>
      <c r="CP18" s="231" t="str">
        <f>IF(AND(CN18=0,CO18=0),"",IF(AND(CN18&lt;=100000,CO18&lt;=100000),"",IF(CN18/CM18&gt;0.7,"男高",IF(CO18/CM18&gt;0.7,"女高",""))))</f>
        <v/>
      </c>
    </row>
    <row r="19" spans="1:96">
      <c r="A19" s="174" t="str">
        <f>Y19</f>
        <v>0</v>
      </c>
      <c r="B19" s="347" t="s">
        <v>123</v>
      </c>
      <c r="C19" s="347"/>
      <c r="D19" s="347" t="s">
        <v>109</v>
      </c>
      <c r="E19" s="175" t="s">
        <v>124</v>
      </c>
      <c r="F19" s="175" t="s">
        <v>120</v>
      </c>
      <c r="G19" s="340">
        <v>0</v>
      </c>
      <c r="H19" s="340">
        <v>0</v>
      </c>
      <c r="I19" s="176">
        <v>39</v>
      </c>
      <c r="J19" s="176">
        <v>0</v>
      </c>
      <c r="K19" s="176">
        <v>112</v>
      </c>
      <c r="L19" s="177">
        <v>26</v>
      </c>
      <c r="M19" s="178">
        <v>21</v>
      </c>
      <c r="N19" s="179">
        <f>IFERROR(L19/K19,"-")</f>
        <v>0.23214285714286</v>
      </c>
      <c r="O19" s="176">
        <v>0</v>
      </c>
      <c r="P19" s="176">
        <v>8</v>
      </c>
      <c r="Q19" s="179">
        <f>IFERROR(O19/L19,"-")</f>
        <v>0</v>
      </c>
      <c r="R19" s="180">
        <f>IFERROR(G19/SUM(L19:L19),"-")</f>
        <v>0</v>
      </c>
      <c r="S19" s="181">
        <v>1</v>
      </c>
      <c r="T19" s="179">
        <f>IF(L19=0,"-",S19/L19)</f>
        <v>0.038461538461538</v>
      </c>
      <c r="U19" s="345">
        <v>4000</v>
      </c>
      <c r="V19" s="346">
        <f>IFERROR(U19/L19,"-")</f>
        <v>153.84615384615</v>
      </c>
      <c r="W19" s="346">
        <f>IFERROR(U19/S19,"-")</f>
        <v>4000</v>
      </c>
      <c r="X19" s="340">
        <f>SUM(U19:U19)-SUM(G19:G19)</f>
        <v>4000</v>
      </c>
      <c r="Y19" s="183" t="str">
        <f>SUM(U19:U19)/SUM(G19:G19)</f>
        <v>0</v>
      </c>
      <c r="AA19" s="184">
        <v>5</v>
      </c>
      <c r="AB19" s="185">
        <f>IF(L19=0,"",IF(AA19=0,"",(AA19/L19)))</f>
        <v>0.19230769230769</v>
      </c>
      <c r="AC19" s="184"/>
      <c r="AD19" s="186">
        <f>IFERROR(AC19/AA19,"-")</f>
        <v>0</v>
      </c>
      <c r="AE19" s="187"/>
      <c r="AF19" s="188">
        <f>IFERROR(AE19/AA19,"-")</f>
        <v>0</v>
      </c>
      <c r="AG19" s="189"/>
      <c r="AH19" s="189"/>
      <c r="AI19" s="189"/>
      <c r="AJ19" s="190">
        <v>12</v>
      </c>
      <c r="AK19" s="191">
        <f>IF(L19=0,"",IF(AJ19=0,"",(AJ19/L19)))</f>
        <v>0.46153846153846</v>
      </c>
      <c r="AL19" s="190"/>
      <c r="AM19" s="192">
        <f>IFERROR(AL19/AJ19,"-")</f>
        <v>0</v>
      </c>
      <c r="AN19" s="193"/>
      <c r="AO19" s="194">
        <f>IFERROR(AN19/AJ19,"-")</f>
        <v>0</v>
      </c>
      <c r="AP19" s="195"/>
      <c r="AQ19" s="195"/>
      <c r="AR19" s="195"/>
      <c r="AS19" s="196">
        <v>3</v>
      </c>
      <c r="AT19" s="197">
        <f>IF(L19=0,"",IF(AS19=0,"",(AS19/L19)))</f>
        <v>0.11538461538462</v>
      </c>
      <c r="AU19" s="196"/>
      <c r="AV19" s="198">
        <f>IFERROR(AU19/AS19,"-")</f>
        <v>0</v>
      </c>
      <c r="AW19" s="199"/>
      <c r="AX19" s="200">
        <f>IFERROR(AW19/AS19,"-")</f>
        <v>0</v>
      </c>
      <c r="AY19" s="201"/>
      <c r="AZ19" s="201"/>
      <c r="BA19" s="201"/>
      <c r="BB19" s="202">
        <v>3</v>
      </c>
      <c r="BC19" s="203">
        <f>IF(L19=0,"",IF(BB19=0,"",(BB19/L19)))</f>
        <v>0.11538461538462</v>
      </c>
      <c r="BD19" s="202"/>
      <c r="BE19" s="204">
        <f>IFERROR(BD19/BB19,"-")</f>
        <v>0</v>
      </c>
      <c r="BF19" s="205"/>
      <c r="BG19" s="206">
        <f>IFERROR(BF19/BB19,"-")</f>
        <v>0</v>
      </c>
      <c r="BH19" s="207"/>
      <c r="BI19" s="207"/>
      <c r="BJ19" s="207"/>
      <c r="BK19" s="208">
        <v>3</v>
      </c>
      <c r="BL19" s="209">
        <f>IF(L19=0,"",IF(BK19=0,"",(BK19/L19)))</f>
        <v>0.11538461538462</v>
      </c>
      <c r="BM19" s="210">
        <v>1</v>
      </c>
      <c r="BN19" s="211">
        <f>IFERROR(BM19/BK19,"-")</f>
        <v>0.33333333333333</v>
      </c>
      <c r="BO19" s="212">
        <v>4000</v>
      </c>
      <c r="BP19" s="213">
        <f>IFERROR(BO19/BK19,"-")</f>
        <v>1333.3333333333</v>
      </c>
      <c r="BQ19" s="214">
        <v>1</v>
      </c>
      <c r="BR19" s="214"/>
      <c r="BS19" s="214"/>
      <c r="BT19" s="215"/>
      <c r="BU19" s="216">
        <f>IF(L19=0,"",IF(BT19=0,"",(BT19/L19)))</f>
        <v>0</v>
      </c>
      <c r="BV19" s="217"/>
      <c r="BW19" s="218" t="str">
        <f>IFERROR(BV19/BT19,"-")</f>
        <v>-</v>
      </c>
      <c r="BX19" s="219"/>
      <c r="BY19" s="220" t="str">
        <f>IFERROR(BX19/BT19,"-")</f>
        <v>-</v>
      </c>
      <c r="BZ19" s="221"/>
      <c r="CA19" s="221"/>
      <c r="CB19" s="221"/>
      <c r="CC19" s="222"/>
      <c r="CD19" s="223">
        <f>IF(L19=0,"",IF(CC19=0,"",(CC19/L19)))</f>
        <v>0</v>
      </c>
      <c r="CE19" s="224"/>
      <c r="CF19" s="225" t="str">
        <f>IFERROR(CE19/CC19,"-")</f>
        <v>-</v>
      </c>
      <c r="CG19" s="226"/>
      <c r="CH19" s="227" t="str">
        <f>IFERROR(CG19/CC19,"-")</f>
        <v>-</v>
      </c>
      <c r="CI19" s="228"/>
      <c r="CJ19" s="228"/>
      <c r="CK19" s="228"/>
      <c r="CL19" s="229">
        <v>1</v>
      </c>
      <c r="CM19" s="230">
        <v>4000</v>
      </c>
      <c r="CN19" s="230">
        <v>4000</v>
      </c>
      <c r="CO19" s="230"/>
      <c r="CP19" s="231" t="str">
        <f>IF(AND(CN19=0,CO19=0),"",IF(AND(CN19&lt;=100000,CO19&lt;=100000),"",IF(CN19/CM19&gt;0.7,"男高",IF(CO19/CM19&gt;0.7,"女高",""))))</f>
        <v/>
      </c>
    </row>
    <row r="20" spans="1:96">
      <c r="A20" s="174" t="str">
        <f>Y20</f>
        <v>0</v>
      </c>
      <c r="B20" s="347" t="s">
        <v>125</v>
      </c>
      <c r="C20" s="347"/>
      <c r="D20" s="347" t="s">
        <v>109</v>
      </c>
      <c r="E20" s="175" t="s">
        <v>124</v>
      </c>
      <c r="F20" s="175" t="s">
        <v>120</v>
      </c>
      <c r="G20" s="340">
        <v>0</v>
      </c>
      <c r="H20" s="340">
        <v>0</v>
      </c>
      <c r="I20" s="176">
        <v>0</v>
      </c>
      <c r="J20" s="176">
        <v>0</v>
      </c>
      <c r="K20" s="176">
        <v>0</v>
      </c>
      <c r="L20" s="177">
        <v>0</v>
      </c>
      <c r="M20" s="178">
        <v>0</v>
      </c>
      <c r="N20" s="179" t="str">
        <f>IFERROR(L20/K20,"-")</f>
        <v>-</v>
      </c>
      <c r="O20" s="176">
        <v>0</v>
      </c>
      <c r="P20" s="176">
        <v>0</v>
      </c>
      <c r="Q20" s="179" t="str">
        <f>IFERROR(O20/L20,"-")</f>
        <v>-</v>
      </c>
      <c r="R20" s="180" t="str">
        <f>IFERROR(G20/SUM(L20:L20),"-")</f>
        <v>-</v>
      </c>
      <c r="S20" s="181">
        <v>0</v>
      </c>
      <c r="T20" s="179" t="str">
        <f>IF(L20=0,"-",S20/L20)</f>
        <v>-</v>
      </c>
      <c r="U20" s="345"/>
      <c r="V20" s="346" t="str">
        <f>IFERROR(U20/L20,"-")</f>
        <v>-</v>
      </c>
      <c r="W20" s="346" t="str">
        <f>IFERROR(U20/S20,"-")</f>
        <v>-</v>
      </c>
      <c r="X20" s="340">
        <f>SUM(U20:U20)-SUM(G20:G20)</f>
        <v>0</v>
      </c>
      <c r="Y20" s="183" t="str">
        <f>SUM(U20:U20)/SUM(G20:G20)</f>
        <v>0</v>
      </c>
      <c r="AA20" s="184"/>
      <c r="AB20" s="185" t="str">
        <f>IF(L20=0,"",IF(AA20=0,"",(AA20/L20)))</f>
        <v/>
      </c>
      <c r="AC20" s="184"/>
      <c r="AD20" s="186" t="str">
        <f>IFERROR(AC20/AA20,"-")</f>
        <v>-</v>
      </c>
      <c r="AE20" s="187"/>
      <c r="AF20" s="188" t="str">
        <f>IFERROR(AE20/AA20,"-")</f>
        <v>-</v>
      </c>
      <c r="AG20" s="189"/>
      <c r="AH20" s="189"/>
      <c r="AI20" s="189"/>
      <c r="AJ20" s="190"/>
      <c r="AK20" s="191" t="str">
        <f>IF(L20=0,"",IF(AJ20=0,"",(AJ20/L20)))</f>
        <v/>
      </c>
      <c r="AL20" s="190"/>
      <c r="AM20" s="192" t="str">
        <f>IFERROR(AL20/AJ20,"-")</f>
        <v>-</v>
      </c>
      <c r="AN20" s="193"/>
      <c r="AO20" s="194" t="str">
        <f>IFERROR(AN20/AJ20,"-")</f>
        <v>-</v>
      </c>
      <c r="AP20" s="195"/>
      <c r="AQ20" s="195"/>
      <c r="AR20" s="195"/>
      <c r="AS20" s="196"/>
      <c r="AT20" s="197" t="str">
        <f>IF(L20=0,"",IF(AS20=0,"",(AS20/L20)))</f>
        <v/>
      </c>
      <c r="AU20" s="196"/>
      <c r="AV20" s="198" t="str">
        <f>IFERROR(AU20/AS20,"-")</f>
        <v>-</v>
      </c>
      <c r="AW20" s="199"/>
      <c r="AX20" s="200" t="str">
        <f>IFERROR(AW20/AS20,"-")</f>
        <v>-</v>
      </c>
      <c r="AY20" s="201"/>
      <c r="AZ20" s="201"/>
      <c r="BA20" s="201"/>
      <c r="BB20" s="202"/>
      <c r="BC20" s="203" t="str">
        <f>IF(L20=0,"",IF(BB20=0,"",(BB20/L20)))</f>
        <v/>
      </c>
      <c r="BD20" s="202"/>
      <c r="BE20" s="204" t="str">
        <f>IFERROR(BD20/BB20,"-")</f>
        <v>-</v>
      </c>
      <c r="BF20" s="205"/>
      <c r="BG20" s="206" t="str">
        <f>IFERROR(BF20/BB20,"-")</f>
        <v>-</v>
      </c>
      <c r="BH20" s="207"/>
      <c r="BI20" s="207"/>
      <c r="BJ20" s="207"/>
      <c r="BK20" s="208"/>
      <c r="BL20" s="209" t="str">
        <f>IF(L20=0,"",IF(BK20=0,"",(BK20/L20)))</f>
        <v/>
      </c>
      <c r="BM20" s="210"/>
      <c r="BN20" s="211" t="str">
        <f>IFERROR(BM20/BK20,"-")</f>
        <v>-</v>
      </c>
      <c r="BO20" s="212"/>
      <c r="BP20" s="213" t="str">
        <f>IFERROR(BO20/BK20,"-")</f>
        <v>-</v>
      </c>
      <c r="BQ20" s="214"/>
      <c r="BR20" s="214"/>
      <c r="BS20" s="214"/>
      <c r="BT20" s="215"/>
      <c r="BU20" s="216" t="str">
        <f>IF(L20=0,"",IF(BT20=0,"",(BT20/L20)))</f>
        <v/>
      </c>
      <c r="BV20" s="217"/>
      <c r="BW20" s="218" t="str">
        <f>IFERROR(BV20/BT20,"-")</f>
        <v>-</v>
      </c>
      <c r="BX20" s="219"/>
      <c r="BY20" s="220" t="str">
        <f>IFERROR(BX20/BT20,"-")</f>
        <v>-</v>
      </c>
      <c r="BZ20" s="221"/>
      <c r="CA20" s="221"/>
      <c r="CB20" s="221"/>
      <c r="CC20" s="222"/>
      <c r="CD20" s="223" t="str">
        <f>IF(L20=0,"",IF(CC20=0,"",(CC20/L20)))</f>
        <v/>
      </c>
      <c r="CE20" s="224"/>
      <c r="CF20" s="225" t="str">
        <f>IFERROR(CE20/CC20,"-")</f>
        <v>-</v>
      </c>
      <c r="CG20" s="226"/>
      <c r="CH20" s="227" t="str">
        <f>IFERROR(CG20/CC20,"-")</f>
        <v>-</v>
      </c>
      <c r="CI20" s="228"/>
      <c r="CJ20" s="228"/>
      <c r="CK20" s="228"/>
      <c r="CL20" s="229">
        <v>0</v>
      </c>
      <c r="CM20" s="230"/>
      <c r="CN20" s="230"/>
      <c r="CO20" s="230"/>
      <c r="CP20" s="231" t="str">
        <f>IF(AND(CN20=0,CO20=0),"",IF(AND(CN20&lt;=100000,CO20&lt;=100000),"",IF(CN20/CM20&gt;0.7,"男高",IF(CO20/CM20&gt;0.7,"女高",""))))</f>
        <v/>
      </c>
    </row>
    <row r="21" spans="1:96">
      <c r="A21" s="232"/>
      <c r="B21" s="151"/>
      <c r="C21" s="233"/>
      <c r="D21" s="234"/>
      <c r="E21" s="175"/>
      <c r="F21" s="175"/>
      <c r="G21" s="341"/>
      <c r="H21" s="341"/>
      <c r="I21" s="235"/>
      <c r="J21" s="235"/>
      <c r="K21" s="176"/>
      <c r="L21" s="176"/>
      <c r="M21" s="176"/>
      <c r="N21" s="236"/>
      <c r="O21" s="236"/>
      <c r="P21" s="176"/>
      <c r="Q21" s="236"/>
      <c r="R21" s="182"/>
      <c r="S21" s="182"/>
      <c r="T21" s="182"/>
      <c r="U21" s="345"/>
      <c r="V21" s="345"/>
      <c r="W21" s="345"/>
      <c r="X21" s="345"/>
      <c r="Y21" s="236"/>
      <c r="Z21" s="172"/>
      <c r="AA21" s="237"/>
      <c r="AB21" s="238"/>
      <c r="AC21" s="237"/>
      <c r="AD21" s="239"/>
      <c r="AE21" s="240"/>
      <c r="AF21" s="241"/>
      <c r="AG21" s="242"/>
      <c r="AH21" s="242"/>
      <c r="AI21" s="242"/>
      <c r="AJ21" s="237"/>
      <c r="AK21" s="238"/>
      <c r="AL21" s="237"/>
      <c r="AM21" s="239"/>
      <c r="AN21" s="240"/>
      <c r="AO21" s="241"/>
      <c r="AP21" s="242"/>
      <c r="AQ21" s="242"/>
      <c r="AR21" s="242"/>
      <c r="AS21" s="237"/>
      <c r="AT21" s="238"/>
      <c r="AU21" s="237"/>
      <c r="AV21" s="239"/>
      <c r="AW21" s="240"/>
      <c r="AX21" s="241"/>
      <c r="AY21" s="242"/>
      <c r="AZ21" s="242"/>
      <c r="BA21" s="242"/>
      <c r="BB21" s="237"/>
      <c r="BC21" s="238"/>
      <c r="BD21" s="237"/>
      <c r="BE21" s="239"/>
      <c r="BF21" s="240"/>
      <c r="BG21" s="241"/>
      <c r="BH21" s="242"/>
      <c r="BI21" s="242"/>
      <c r="BJ21" s="242"/>
      <c r="BK21" s="173"/>
      <c r="BL21" s="243"/>
      <c r="BM21" s="237"/>
      <c r="BN21" s="239"/>
      <c r="BO21" s="240"/>
      <c r="BP21" s="241"/>
      <c r="BQ21" s="242"/>
      <c r="BR21" s="242"/>
      <c r="BS21" s="242"/>
      <c r="BT21" s="173"/>
      <c r="BU21" s="243"/>
      <c r="BV21" s="237"/>
      <c r="BW21" s="239"/>
      <c r="BX21" s="240"/>
      <c r="BY21" s="241"/>
      <c r="BZ21" s="242"/>
      <c r="CA21" s="242"/>
      <c r="CB21" s="242"/>
      <c r="CC21" s="173"/>
      <c r="CD21" s="243"/>
      <c r="CE21" s="237"/>
      <c r="CF21" s="239"/>
      <c r="CG21" s="240"/>
      <c r="CH21" s="241"/>
      <c r="CI21" s="242"/>
      <c r="CJ21" s="242"/>
      <c r="CK21" s="242"/>
      <c r="CL21" s="244"/>
      <c r="CM21" s="240"/>
      <c r="CN21" s="240"/>
      <c r="CO21" s="240"/>
      <c r="CP21" s="245"/>
    </row>
    <row r="22" spans="1:96">
      <c r="A22" s="232"/>
      <c r="B22" s="246"/>
      <c r="C22" s="176"/>
      <c r="D22" s="176"/>
      <c r="E22" s="247"/>
      <c r="F22" s="248"/>
      <c r="G22" s="342"/>
      <c r="H22" s="342"/>
      <c r="I22" s="235"/>
      <c r="J22" s="235"/>
      <c r="K22" s="176"/>
      <c r="L22" s="176"/>
      <c r="M22" s="176"/>
      <c r="N22" s="236"/>
      <c r="O22" s="236"/>
      <c r="P22" s="176"/>
      <c r="Q22" s="236"/>
      <c r="R22" s="182"/>
      <c r="S22" s="182"/>
      <c r="T22" s="182"/>
      <c r="U22" s="345"/>
      <c r="V22" s="345"/>
      <c r="W22" s="345"/>
      <c r="X22" s="345"/>
      <c r="Y22" s="236"/>
      <c r="Z22" s="249"/>
      <c r="AA22" s="237"/>
      <c r="AB22" s="238"/>
      <c r="AC22" s="237"/>
      <c r="AD22" s="239"/>
      <c r="AE22" s="240"/>
      <c r="AF22" s="241"/>
      <c r="AG22" s="242"/>
      <c r="AH22" s="242"/>
      <c r="AI22" s="242"/>
      <c r="AJ22" s="237"/>
      <c r="AK22" s="238"/>
      <c r="AL22" s="237"/>
      <c r="AM22" s="239"/>
      <c r="AN22" s="240"/>
      <c r="AO22" s="241"/>
      <c r="AP22" s="242"/>
      <c r="AQ22" s="242"/>
      <c r="AR22" s="242"/>
      <c r="AS22" s="237"/>
      <c r="AT22" s="238"/>
      <c r="AU22" s="237"/>
      <c r="AV22" s="239"/>
      <c r="AW22" s="240"/>
      <c r="AX22" s="241"/>
      <c r="AY22" s="242"/>
      <c r="AZ22" s="242"/>
      <c r="BA22" s="242"/>
      <c r="BB22" s="237"/>
      <c r="BC22" s="238"/>
      <c r="BD22" s="237"/>
      <c r="BE22" s="239"/>
      <c r="BF22" s="240"/>
      <c r="BG22" s="241"/>
      <c r="BH22" s="242"/>
      <c r="BI22" s="242"/>
      <c r="BJ22" s="242"/>
      <c r="BK22" s="173"/>
      <c r="BL22" s="243"/>
      <c r="BM22" s="237"/>
      <c r="BN22" s="239"/>
      <c r="BO22" s="240"/>
      <c r="BP22" s="241"/>
      <c r="BQ22" s="242"/>
      <c r="BR22" s="242"/>
      <c r="BS22" s="242"/>
      <c r="BT22" s="173"/>
      <c r="BU22" s="243"/>
      <c r="BV22" s="237"/>
      <c r="BW22" s="239"/>
      <c r="BX22" s="240"/>
      <c r="BY22" s="241"/>
      <c r="BZ22" s="242"/>
      <c r="CA22" s="242"/>
      <c r="CB22" s="242"/>
      <c r="CC22" s="173"/>
      <c r="CD22" s="243"/>
      <c r="CE22" s="237"/>
      <c r="CF22" s="239"/>
      <c r="CG22" s="240"/>
      <c r="CH22" s="241"/>
      <c r="CI22" s="242"/>
      <c r="CJ22" s="242"/>
      <c r="CK22" s="242"/>
      <c r="CL22" s="244"/>
      <c r="CM22" s="240"/>
      <c r="CN22" s="240"/>
      <c r="CO22" s="240"/>
      <c r="CP22" s="245"/>
    </row>
    <row r="23" spans="1:96">
      <c r="A23" s="166">
        <f>Y23</f>
        <v>1.1098307526107</v>
      </c>
      <c r="B23" s="250"/>
      <c r="C23" s="250"/>
      <c r="D23" s="250"/>
      <c r="E23" s="251" t="s">
        <v>126</v>
      </c>
      <c r="F23" s="251"/>
      <c r="G23" s="343">
        <f>SUM(G6:G22)</f>
        <v>1388500</v>
      </c>
      <c r="H23" s="343"/>
      <c r="I23" s="250">
        <f>SUM(I6:I22)</f>
        <v>2633</v>
      </c>
      <c r="J23" s="250">
        <f>SUM(J6:J22)</f>
        <v>0</v>
      </c>
      <c r="K23" s="250">
        <f>SUM(K6:K22)</f>
        <v>44600</v>
      </c>
      <c r="L23" s="250">
        <f>SUM(L6:L22)</f>
        <v>792</v>
      </c>
      <c r="M23" s="250">
        <f>SUM(M6:M22)</f>
        <v>715</v>
      </c>
      <c r="N23" s="252">
        <f>IFERROR(L23/K23,"-")</f>
        <v>0.017757847533632</v>
      </c>
      <c r="O23" s="253">
        <f>SUM(O6:O22)</f>
        <v>45</v>
      </c>
      <c r="P23" s="253">
        <f>SUM(P6:P22)</f>
        <v>138</v>
      </c>
      <c r="Q23" s="252">
        <f>IFERROR(O23/L23,"-")</f>
        <v>0.056818181818182</v>
      </c>
      <c r="R23" s="254">
        <f>IFERROR(G23/L23,"-")</f>
        <v>1753.1565656566</v>
      </c>
      <c r="S23" s="255">
        <f>SUM(S6:S22)</f>
        <v>42</v>
      </c>
      <c r="T23" s="252">
        <f>IFERROR(S23/L23,"-")</f>
        <v>0.053030303030303</v>
      </c>
      <c r="U23" s="343">
        <f>SUM(U6:U22)</f>
        <v>1541000</v>
      </c>
      <c r="V23" s="343">
        <f>IFERROR(U23/L23,"-")</f>
        <v>1945.7070707071</v>
      </c>
      <c r="W23" s="343">
        <f>IFERROR(U23/S23,"-")</f>
        <v>36690.476190476</v>
      </c>
      <c r="X23" s="343">
        <f>U23-G23</f>
        <v>152500</v>
      </c>
      <c r="Y23" s="256">
        <f>U23/G23</f>
        <v>1.1098307526107</v>
      </c>
      <c r="Z23" s="257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  <mergeCell ref="A12:A12"/>
    <mergeCell ref="G12:G12"/>
    <mergeCell ref="H12:H12"/>
    <mergeCell ref="R12:R12"/>
    <mergeCell ref="X12:X12"/>
    <mergeCell ref="Y12:Y12"/>
    <mergeCell ref="A13:A13"/>
    <mergeCell ref="G13:G13"/>
    <mergeCell ref="H13:H13"/>
    <mergeCell ref="R13:R13"/>
    <mergeCell ref="X13:X13"/>
    <mergeCell ref="Y13:Y13"/>
    <mergeCell ref="A14:A14"/>
    <mergeCell ref="G14:G14"/>
    <mergeCell ref="H14:H14"/>
    <mergeCell ref="R14:R14"/>
    <mergeCell ref="X14:X14"/>
    <mergeCell ref="Y14:Y14"/>
    <mergeCell ref="A15:A15"/>
    <mergeCell ref="G15:G15"/>
    <mergeCell ref="H15:H15"/>
    <mergeCell ref="R15:R15"/>
    <mergeCell ref="X15:X15"/>
    <mergeCell ref="Y15:Y15"/>
    <mergeCell ref="A16:A16"/>
    <mergeCell ref="G16:G16"/>
    <mergeCell ref="H16:H16"/>
    <mergeCell ref="R16:R16"/>
    <mergeCell ref="X16:X16"/>
    <mergeCell ref="Y16:Y16"/>
    <mergeCell ref="A17:A17"/>
    <mergeCell ref="G17:G17"/>
    <mergeCell ref="H17:H17"/>
    <mergeCell ref="R17:R17"/>
    <mergeCell ref="X17:X17"/>
    <mergeCell ref="Y17:Y17"/>
    <mergeCell ref="A18:A18"/>
    <mergeCell ref="G18:G18"/>
    <mergeCell ref="H18:H18"/>
    <mergeCell ref="R18:R18"/>
    <mergeCell ref="X18:X18"/>
    <mergeCell ref="Y18:Y18"/>
    <mergeCell ref="A19:A19"/>
    <mergeCell ref="G19:G19"/>
    <mergeCell ref="H19:H19"/>
    <mergeCell ref="R19:R19"/>
    <mergeCell ref="X19:X19"/>
    <mergeCell ref="Y19:Y19"/>
    <mergeCell ref="A20:A20"/>
    <mergeCell ref="G20:G20"/>
    <mergeCell ref="H20:H20"/>
    <mergeCell ref="R20:R20"/>
    <mergeCell ref="X20:X20"/>
    <mergeCell ref="Y20:Y2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127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96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2.5018645220804</v>
      </c>
      <c r="B6" s="347" t="s">
        <v>128</v>
      </c>
      <c r="C6" s="347"/>
      <c r="D6" s="347"/>
      <c r="E6" s="175" t="s">
        <v>129</v>
      </c>
      <c r="F6" s="175" t="s">
        <v>101</v>
      </c>
      <c r="G6" s="340">
        <v>1403845</v>
      </c>
      <c r="H6" s="176">
        <v>1935</v>
      </c>
      <c r="I6" s="176">
        <v>0</v>
      </c>
      <c r="J6" s="176">
        <v>44065</v>
      </c>
      <c r="K6" s="177">
        <v>488</v>
      </c>
      <c r="L6" s="179">
        <f>IFERROR(K6/J6,"-")</f>
        <v>0.011074548961761</v>
      </c>
      <c r="M6" s="176">
        <v>29</v>
      </c>
      <c r="N6" s="176">
        <v>145</v>
      </c>
      <c r="O6" s="179">
        <f>IFERROR(M6/(K6),"-")</f>
        <v>0.059426229508197</v>
      </c>
      <c r="P6" s="180">
        <f>IFERROR(G6/SUM(K6:K6),"-")</f>
        <v>2876.731557377</v>
      </c>
      <c r="Q6" s="181">
        <v>55</v>
      </c>
      <c r="R6" s="179">
        <f>IF(K6=0,"-",Q6/K6)</f>
        <v>0.11270491803279</v>
      </c>
      <c r="S6" s="345">
        <v>3512230</v>
      </c>
      <c r="T6" s="346">
        <f>IFERROR(S6/K6,"-")</f>
        <v>7197.1926229508</v>
      </c>
      <c r="U6" s="346">
        <f>IFERROR(S6/Q6,"-")</f>
        <v>63858.727272727</v>
      </c>
      <c r="V6" s="340">
        <f>SUM(S6:S6)-SUM(G6:G6)</f>
        <v>2108385</v>
      </c>
      <c r="W6" s="183">
        <f>SUM(S6:S6)/SUM(G6:G6)</f>
        <v>2.5018645220804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7</v>
      </c>
      <c r="BA6" s="203">
        <f>IF(K6=0,"",IF(AZ6=0,"",(AZ6/K6)))</f>
        <v>0.014344262295082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150</v>
      </c>
      <c r="BJ6" s="209">
        <f>IF(K6=0,"",IF(BI6=0,"",(BI6/K6)))</f>
        <v>0.30737704918033</v>
      </c>
      <c r="BK6" s="210">
        <v>11</v>
      </c>
      <c r="BL6" s="211">
        <f>IFERROR(BK6/BI6,"-")</f>
        <v>0.073333333333333</v>
      </c>
      <c r="BM6" s="212">
        <v>472000</v>
      </c>
      <c r="BN6" s="213">
        <f>IFERROR(BM6/BI6,"-")</f>
        <v>3146.6666666667</v>
      </c>
      <c r="BO6" s="214">
        <v>3</v>
      </c>
      <c r="BP6" s="214">
        <v>2</v>
      </c>
      <c r="BQ6" s="214">
        <v>6</v>
      </c>
      <c r="BR6" s="215">
        <v>248</v>
      </c>
      <c r="BS6" s="216">
        <f>IF(K6=0,"",IF(BR6=0,"",(BR6/K6)))</f>
        <v>0.50819672131148</v>
      </c>
      <c r="BT6" s="217">
        <v>37</v>
      </c>
      <c r="BU6" s="218">
        <f>IFERROR(BT6/BR6,"-")</f>
        <v>0.1491935483871</v>
      </c>
      <c r="BV6" s="219">
        <v>2792230</v>
      </c>
      <c r="BW6" s="220">
        <f>IFERROR(BV6/BR6,"-")</f>
        <v>11258.991935484</v>
      </c>
      <c r="BX6" s="221">
        <v>16</v>
      </c>
      <c r="BY6" s="221">
        <v>4</v>
      </c>
      <c r="BZ6" s="221">
        <v>17</v>
      </c>
      <c r="CA6" s="222">
        <v>83</v>
      </c>
      <c r="CB6" s="223">
        <f>IF(K6=0,"",IF(CA6=0,"",(CA6/K6)))</f>
        <v>0.17008196721311</v>
      </c>
      <c r="CC6" s="224">
        <v>7</v>
      </c>
      <c r="CD6" s="225">
        <f>IFERROR(CC6/CA6,"-")</f>
        <v>0.08433734939759</v>
      </c>
      <c r="CE6" s="226">
        <v>248000</v>
      </c>
      <c r="CF6" s="227">
        <f>IFERROR(CE6/CA6,"-")</f>
        <v>2987.9518072289</v>
      </c>
      <c r="CG6" s="228">
        <v>3</v>
      </c>
      <c r="CH6" s="228">
        <v>1</v>
      </c>
      <c r="CI6" s="228">
        <v>3</v>
      </c>
      <c r="CJ6" s="229">
        <v>55</v>
      </c>
      <c r="CK6" s="230">
        <v>3512230</v>
      </c>
      <c r="CL6" s="230">
        <v>898000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130</v>
      </c>
      <c r="C7" s="347"/>
      <c r="D7" s="347"/>
      <c r="E7" s="175" t="s">
        <v>131</v>
      </c>
      <c r="F7" s="175" t="s">
        <v>101</v>
      </c>
      <c r="G7" s="340">
        <v>0</v>
      </c>
      <c r="H7" s="176">
        <v>0</v>
      </c>
      <c r="I7" s="176">
        <v>0</v>
      </c>
      <c r="J7" s="176">
        <v>1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0.11515151515152</v>
      </c>
      <c r="B8" s="347" t="s">
        <v>132</v>
      </c>
      <c r="C8" s="347"/>
      <c r="D8" s="347" t="s">
        <v>109</v>
      </c>
      <c r="E8" s="175" t="s">
        <v>133</v>
      </c>
      <c r="F8" s="175" t="s">
        <v>101</v>
      </c>
      <c r="G8" s="340">
        <v>330000</v>
      </c>
      <c r="H8" s="176">
        <v>92</v>
      </c>
      <c r="I8" s="176">
        <v>0</v>
      </c>
      <c r="J8" s="176">
        <v>7242</v>
      </c>
      <c r="K8" s="177">
        <v>80</v>
      </c>
      <c r="L8" s="179">
        <f>IFERROR(K8/J8,"-")</f>
        <v>0.011046672190003</v>
      </c>
      <c r="M8" s="176">
        <v>1</v>
      </c>
      <c r="N8" s="176">
        <v>45</v>
      </c>
      <c r="O8" s="179">
        <f>IFERROR(M8/(K8),"-")</f>
        <v>0.0125</v>
      </c>
      <c r="P8" s="180">
        <f>IFERROR(G8/SUM(K8:K9),"-")</f>
        <v>4125</v>
      </c>
      <c r="Q8" s="181">
        <v>6</v>
      </c>
      <c r="R8" s="179">
        <f>IF(K8=0,"-",Q8/K8)</f>
        <v>0.075</v>
      </c>
      <c r="S8" s="345">
        <v>38000</v>
      </c>
      <c r="T8" s="346">
        <f>IFERROR(S8/K8,"-")</f>
        <v>475</v>
      </c>
      <c r="U8" s="346">
        <f>IFERROR(S8/Q8,"-")</f>
        <v>6333.3333333333</v>
      </c>
      <c r="V8" s="340">
        <f>SUM(S8:S9)-SUM(G8:G9)</f>
        <v>-292000</v>
      </c>
      <c r="W8" s="183">
        <f>SUM(S8:S9)/SUM(G8:G9)</f>
        <v>0.11515151515152</v>
      </c>
      <c r="Y8" s="184">
        <v>5</v>
      </c>
      <c r="Z8" s="185">
        <f>IF(K8=0,"",IF(Y8=0,"",(Y8/K8)))</f>
        <v>0.0625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37</v>
      </c>
      <c r="AI8" s="191">
        <f>IF(K8=0,"",IF(AH8=0,"",(AH8/K8)))</f>
        <v>0.4625</v>
      </c>
      <c r="AJ8" s="190">
        <v>4</v>
      </c>
      <c r="AK8" s="192">
        <f>IFERROR(AJ8/AH8,"-")</f>
        <v>0.10810810810811</v>
      </c>
      <c r="AL8" s="193">
        <v>32000</v>
      </c>
      <c r="AM8" s="194">
        <f>IFERROR(AL8/AH8,"-")</f>
        <v>864.86486486486</v>
      </c>
      <c r="AN8" s="195">
        <v>2</v>
      </c>
      <c r="AO8" s="195">
        <v>1</v>
      </c>
      <c r="AP8" s="195">
        <v>1</v>
      </c>
      <c r="AQ8" s="196">
        <v>12</v>
      </c>
      <c r="AR8" s="197">
        <f>IF(K8=0,"",IF(AQ8=0,"",(AQ8/K8)))</f>
        <v>0.15</v>
      </c>
      <c r="AS8" s="196">
        <v>1</v>
      </c>
      <c r="AT8" s="198">
        <f>IFERROR(AS8/AQ8,"-")</f>
        <v>0.083333333333333</v>
      </c>
      <c r="AU8" s="199">
        <v>3000</v>
      </c>
      <c r="AV8" s="200">
        <f>IFERROR(AU8/AQ8,"-")</f>
        <v>250</v>
      </c>
      <c r="AW8" s="201">
        <v>1</v>
      </c>
      <c r="AX8" s="201"/>
      <c r="AY8" s="201"/>
      <c r="AZ8" s="202">
        <v>19</v>
      </c>
      <c r="BA8" s="203">
        <f>IF(K8=0,"",IF(AZ8=0,"",(AZ8/K8)))</f>
        <v>0.2375</v>
      </c>
      <c r="BB8" s="202">
        <v>1</v>
      </c>
      <c r="BC8" s="204">
        <f>IFERROR(BB8/AZ8,"-")</f>
        <v>0.052631578947368</v>
      </c>
      <c r="BD8" s="205">
        <v>3000</v>
      </c>
      <c r="BE8" s="206">
        <f>IFERROR(BD8/AZ8,"-")</f>
        <v>157.89473684211</v>
      </c>
      <c r="BF8" s="207">
        <v>1</v>
      </c>
      <c r="BG8" s="207"/>
      <c r="BH8" s="207"/>
      <c r="BI8" s="208">
        <v>5</v>
      </c>
      <c r="BJ8" s="209">
        <f>IF(K8=0,"",IF(BI8=0,"",(BI8/K8)))</f>
        <v>0.0625</v>
      </c>
      <c r="BK8" s="210"/>
      <c r="BL8" s="211">
        <f>IFERROR(BK8/BI8,"-")</f>
        <v>0</v>
      </c>
      <c r="BM8" s="212"/>
      <c r="BN8" s="213">
        <f>IFERROR(BM8/BI8,"-")</f>
        <v>0</v>
      </c>
      <c r="BO8" s="214"/>
      <c r="BP8" s="214"/>
      <c r="BQ8" s="214"/>
      <c r="BR8" s="215">
        <v>1</v>
      </c>
      <c r="BS8" s="216">
        <f>IF(K8=0,"",IF(BR8=0,"",(BR8/K8)))</f>
        <v>0.0125</v>
      </c>
      <c r="BT8" s="217"/>
      <c r="BU8" s="218">
        <f>IFERROR(BT8/BR8,"-")</f>
        <v>0</v>
      </c>
      <c r="BV8" s="219"/>
      <c r="BW8" s="220">
        <f>IFERROR(BV8/BR8,"-")</f>
        <v>0</v>
      </c>
      <c r="BX8" s="221"/>
      <c r="BY8" s="221"/>
      <c r="BZ8" s="221"/>
      <c r="CA8" s="222">
        <v>1</v>
      </c>
      <c r="CB8" s="223">
        <f>IF(K8=0,"",IF(CA8=0,"",(CA8/K8)))</f>
        <v>0.0125</v>
      </c>
      <c r="CC8" s="224"/>
      <c r="CD8" s="225">
        <f>IFERROR(CC8/CA8,"-")</f>
        <v>0</v>
      </c>
      <c r="CE8" s="226"/>
      <c r="CF8" s="227">
        <f>IFERROR(CE8/CA8,"-")</f>
        <v>0</v>
      </c>
      <c r="CG8" s="228"/>
      <c r="CH8" s="228"/>
      <c r="CI8" s="228"/>
      <c r="CJ8" s="229">
        <v>6</v>
      </c>
      <c r="CK8" s="230">
        <v>38000</v>
      </c>
      <c r="CL8" s="230">
        <v>18000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/>
      <c r="B9" s="347" t="s">
        <v>134</v>
      </c>
      <c r="C9" s="347"/>
      <c r="D9" s="347" t="s">
        <v>135</v>
      </c>
      <c r="E9" s="175"/>
      <c r="F9" s="175"/>
      <c r="G9" s="340"/>
      <c r="H9" s="176">
        <v>0</v>
      </c>
      <c r="I9" s="176">
        <v>0</v>
      </c>
      <c r="J9" s="176">
        <v>10</v>
      </c>
      <c r="K9" s="177">
        <v>0</v>
      </c>
      <c r="L9" s="179">
        <f>IFERROR(K9/J9,"-")</f>
        <v>0</v>
      </c>
      <c r="M9" s="176">
        <v>0</v>
      </c>
      <c r="N9" s="176">
        <v>0</v>
      </c>
      <c r="O9" s="179" t="str">
        <f>IFERROR(M9/(K9),"-")</f>
        <v>-</v>
      </c>
      <c r="P9" s="180"/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/>
      <c r="W9" s="183"/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136</v>
      </c>
      <c r="F12" s="251"/>
      <c r="G12" s="343">
        <f>SUM(G6:G11)</f>
        <v>1733845</v>
      </c>
      <c r="H12" s="250">
        <f>SUM(H6:H11)</f>
        <v>2027</v>
      </c>
      <c r="I12" s="250">
        <f>SUM(I6:I11)</f>
        <v>0</v>
      </c>
      <c r="J12" s="250">
        <f>SUM(J6:J11)</f>
        <v>51318</v>
      </c>
      <c r="K12" s="250">
        <f>SUM(K6:K11)</f>
        <v>568</v>
      </c>
      <c r="L12" s="252">
        <f>IFERROR(K12/J12,"-")</f>
        <v>0.011068241162945</v>
      </c>
      <c r="M12" s="253">
        <f>SUM(M6:M11)</f>
        <v>30</v>
      </c>
      <c r="N12" s="253">
        <f>SUM(N6:N11)</f>
        <v>190</v>
      </c>
      <c r="O12" s="252">
        <f>IFERROR(M12/K12,"-")</f>
        <v>0.052816901408451</v>
      </c>
      <c r="P12" s="254">
        <f>IFERROR(G12/K12,"-")</f>
        <v>3052.5440140845</v>
      </c>
      <c r="Q12" s="255">
        <f>SUM(Q6:Q11)</f>
        <v>61</v>
      </c>
      <c r="R12" s="252">
        <f>IFERROR(Q12/K12,"-")</f>
        <v>0.10739436619718</v>
      </c>
      <c r="S12" s="343">
        <f>SUM(S6:S11)</f>
        <v>3550230</v>
      </c>
      <c r="T12" s="343">
        <f>IFERROR(S12/K12,"-")</f>
        <v>6250.4049295775</v>
      </c>
      <c r="U12" s="343">
        <f>IFERROR(S12/Q12,"-")</f>
        <v>58200.491803279</v>
      </c>
      <c r="V12" s="343">
        <f>S12-G12</f>
        <v>1816385</v>
      </c>
      <c r="W12" s="256">
        <f>S12/G12</f>
        <v>2.0476051780869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