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<sst xmlns="http://schemas.openxmlformats.org/spreadsheetml/2006/main" uniqueCount="92">
  <si>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</si>
  <si>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</si>
  <si>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</si>
  <si>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</si>
  <si>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</si>
  <si>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</si>
  <si>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</si>
  <si>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</si>
  <si>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</si>
  <si>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</si>
  <si>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</si>
  <si>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</si>
  <si>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</si>
  <si>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</si>
  <si>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</si>
  <si>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</si>
  <si>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</si>
  <si>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</si>
  <si>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</si>
  <si>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</si>
  <si>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</si>
  <si>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</si>
  <si>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</si>
  <si>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</si>
  <si>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</si>
  <si>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</si>
  <si>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</si>
  <si>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</si>
  <si>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</si>
  <si>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</si>
  <si>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</si>
  <si>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</si>
  <si>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</si>
  <si>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</si>
  <si>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</si>
  <si>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</si>
  <si>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</si>
  <si>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</si>
  <si>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</si>
  <si>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</si>
  <si>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</si>
  <si>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</si>
  <si>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</si>
  <si>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</si>
  <si>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</si>
  <si>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</si>
  <si>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</si>
  <si>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</si>
  <si>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</si>
  <si>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</si>
  <si>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</si>
  <si>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</si>
  <si>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</si>
  <si>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</si>
  <si>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</si>
  <si>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</si>
  <si>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</si>
  <si>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</si>
  <si>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</si>
  <si>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</si>
  <si>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</si>
  <si>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ak354</t>
  </si>
  <si>
    <t>徳間書店</t>
  </si>
  <si>
    <t>DVD漫画たかし_セリフアレンジ</t>
  </si>
  <si>
    <t>lp02</t>
  </si>
  <si>
    <t>アサヒ芸能.3W火</t>
  </si>
  <si>
    <t>DVD袋裏4C</t>
  </si>
  <si>
    <t>9月17日(火)</t>
  </si>
  <si>
    <t>ak355</t>
  </si>
  <si>
    <t>空電</t>
  </si>
  <si>
    <t>ht442</t>
  </si>
  <si>
    <t>おまとめパック</t>
  </si>
  <si>
    <t>9月01日(日)</t>
  </si>
  <si>
    <t>ln_tk015</t>
  </si>
  <si>
    <t>line</t>
  </si>
  <si>
    <t>ht443</t>
  </si>
  <si>
    <t>ht444</t>
  </si>
  <si>
    <t>ht445</t>
  </si>
  <si>
    <t>lp03</t>
  </si>
  <si>
    <t>おまとめパック2</t>
  </si>
  <si>
    <t>ln_tk016</t>
  </si>
  <si>
    <t>ht446</t>
  </si>
  <si>
    <t>ht447</t>
  </si>
  <si>
    <t>雑誌 TOTAL</t>
  </si>
  <si>
    <t>●リスティング 広告</t>
  </si>
  <si>
    <t>UA</t>
  </si>
  <si>
    <t>adyd</t>
  </si>
  <si>
    <t>YDN（ディスプレイ広告）</t>
  </si>
  <si>
    <t>9/1～9/30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</si>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</sst>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10</v>
      </c>
      <c r="D6" s="329">
        <v>1620000</v>
      </c>
      <c r="E6" s="79">
        <v>777</v>
      </c>
      <c r="F6" s="79">
        <v>357</v>
      </c>
      <c r="G6" s="79">
        <v>657</v>
      </c>
      <c r="H6" s="89">
        <v>247</v>
      </c>
      <c r="I6" s="90">
        <v>0</v>
      </c>
      <c r="J6" s="143">
        <f>H6+I6</f>
        <v>247</v>
      </c>
      <c r="K6" s="80">
        <f>IFERROR(J6/G6,"-")</f>
        <v>0.37595129375951</v>
      </c>
      <c r="L6" s="79">
        <v>11</v>
      </c>
      <c r="M6" s="79">
        <v>30</v>
      </c>
      <c r="N6" s="80">
        <f>IFERROR(L6/J6,"-")</f>
        <v>0.044534412955466</v>
      </c>
      <c r="O6" s="81">
        <f>IFERROR(D6/J6,"-")</f>
        <v>6558.7044534413</v>
      </c>
      <c r="P6" s="82">
        <v>22</v>
      </c>
      <c r="Q6" s="80">
        <f>IFERROR(P6/J6,"-")</f>
        <v>0.089068825910931</v>
      </c>
      <c r="R6" s="334">
        <v>813000</v>
      </c>
      <c r="S6" s="335">
        <f>IFERROR(R6/J6,"-")</f>
        <v>3291.4979757085</v>
      </c>
      <c r="T6" s="335">
        <f>IFERROR(R6/P6,"-")</f>
        <v>36954.545454545</v>
      </c>
      <c r="U6" s="329">
        <f>IFERROR(R6-D6,"-")</f>
        <v>-807000</v>
      </c>
      <c r="V6" s="83">
        <f>R6/D6</f>
        <v>0.50185185185185</v>
      </c>
      <c r="W6" s="77"/>
      <c r="X6" s="142"/>
    </row>
    <row r="7" spans="1:24">
      <c r="A7" s="78"/>
      <c r="B7" s="84" t="s">
        <v>24</v>
      </c>
      <c r="C7" s="84">
        <v>2</v>
      </c>
      <c r="D7" s="329">
        <v>1469697</v>
      </c>
      <c r="E7" s="79">
        <v>2097</v>
      </c>
      <c r="F7" s="79">
        <v>0</v>
      </c>
      <c r="G7" s="79">
        <v>47665</v>
      </c>
      <c r="H7" s="89">
        <v>505</v>
      </c>
      <c r="I7" s="90">
        <v>0</v>
      </c>
      <c r="J7" s="143">
        <f>H7+I7</f>
        <v>505</v>
      </c>
      <c r="K7" s="80">
        <f>IFERROR(J7/G7,"-")</f>
        <v>0.01059477604112</v>
      </c>
      <c r="L7" s="79">
        <v>43</v>
      </c>
      <c r="M7" s="79">
        <v>163</v>
      </c>
      <c r="N7" s="80">
        <f>IFERROR(L7/J7,"-")</f>
        <v>0.085148514851485</v>
      </c>
      <c r="O7" s="81">
        <f>IFERROR(D7/J7,"-")</f>
        <v>2910.2910891089</v>
      </c>
      <c r="P7" s="82">
        <v>80</v>
      </c>
      <c r="Q7" s="80">
        <f>IFERROR(P7/J7,"-")</f>
        <v>0.15841584158416</v>
      </c>
      <c r="R7" s="334">
        <v>4606000</v>
      </c>
      <c r="S7" s="335">
        <f>IFERROR(R7/J7,"-")</f>
        <v>9120.7920792079</v>
      </c>
      <c r="T7" s="335">
        <f>IFERROR(R7/P7,"-")</f>
        <v>57575</v>
      </c>
      <c r="U7" s="329">
        <f>IFERROR(R7-D7,"-")</f>
        <v>3136303</v>
      </c>
      <c r="V7" s="83">
        <f>R7/D7</f>
        <v>3.1339793168252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3089697</v>
      </c>
      <c r="E10" s="41">
        <f>SUM(E6:E8)</f>
        <v>2874</v>
      </c>
      <c r="F10" s="41">
        <f>SUM(F6:F8)</f>
        <v>357</v>
      </c>
      <c r="G10" s="41">
        <f>SUM(G6:G8)</f>
        <v>48322</v>
      </c>
      <c r="H10" s="41">
        <f>SUM(H6:H8)</f>
        <v>752</v>
      </c>
      <c r="I10" s="41">
        <f>SUM(I6:I8)</f>
        <v>0</v>
      </c>
      <c r="J10" s="41">
        <f>SUM(J6:J8)</f>
        <v>752</v>
      </c>
      <c r="K10" s="42">
        <f>IFERROR(J10/G10,"-")</f>
        <v>0.015562269773602</v>
      </c>
      <c r="L10" s="76">
        <f>SUM(L6:L8)</f>
        <v>54</v>
      </c>
      <c r="M10" s="76">
        <f>SUM(M6:M8)</f>
        <v>193</v>
      </c>
      <c r="N10" s="42">
        <f>IFERROR(L10/J10,"-")</f>
        <v>0.071808510638298</v>
      </c>
      <c r="O10" s="43">
        <f>IFERROR(D10/J10,"-")</f>
        <v>4108.6396276596</v>
      </c>
      <c r="P10" s="44">
        <f>SUM(P6:P8)</f>
        <v>102</v>
      </c>
      <c r="Q10" s="42">
        <f>IFERROR(P10/J10,"-")</f>
        <v>0.13563829787234</v>
      </c>
      <c r="R10" s="332">
        <f>SUM(R6:R8)</f>
        <v>5419000</v>
      </c>
      <c r="S10" s="332">
        <f>IFERROR(R10/J10,"-")</f>
        <v>7206.1170212766</v>
      </c>
      <c r="T10" s="332">
        <f>IFERROR(R10/P10,"-")</f>
        <v>53127.450980392</v>
      </c>
      <c r="U10" s="332">
        <f>SUM(U6:U8)</f>
        <v>2329303</v>
      </c>
      <c r="V10" s="45">
        <f>IFERROR(R10/D10,"-")</f>
        <v>1.7538936665958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0.45555555555556</v>
      </c>
      <c r="B6" s="346" t="s">
        <v>61</v>
      </c>
      <c r="C6" s="346" t="s">
        <v>62</v>
      </c>
      <c r="D6" s="346" t="s">
        <v>63</v>
      </c>
      <c r="E6" s="346"/>
      <c r="F6" s="346" t="s">
        <v>64</v>
      </c>
      <c r="G6" s="88" t="s">
        <v>65</v>
      </c>
      <c r="H6" s="88" t="s">
        <v>66</v>
      </c>
      <c r="I6" s="88" t="s">
        <v>67</v>
      </c>
      <c r="J6" s="329">
        <v>90000</v>
      </c>
      <c r="K6" s="79">
        <v>25</v>
      </c>
      <c r="L6" s="79">
        <v>0</v>
      </c>
      <c r="M6" s="79">
        <v>81</v>
      </c>
      <c r="N6" s="89">
        <v>11</v>
      </c>
      <c r="O6" s="90">
        <v>0</v>
      </c>
      <c r="P6" s="91">
        <f>N6+O6</f>
        <v>11</v>
      </c>
      <c r="Q6" s="80">
        <f>IFERROR(P6/M6,"-")</f>
        <v>0.1358024691358</v>
      </c>
      <c r="R6" s="79">
        <v>0</v>
      </c>
      <c r="S6" s="79">
        <v>3</v>
      </c>
      <c r="T6" s="80">
        <f>IFERROR(R6/(P6),"-")</f>
        <v>0</v>
      </c>
      <c r="U6" s="335">
        <f>IFERROR(J6/SUM(N6:O7),"-")</f>
        <v>5294.1176470588</v>
      </c>
      <c r="V6" s="82">
        <v>1</v>
      </c>
      <c r="W6" s="80">
        <f>IF(P6=0,"-",V6/P6)</f>
        <v>0.090909090909091</v>
      </c>
      <c r="X6" s="334">
        <v>8000</v>
      </c>
      <c r="Y6" s="335">
        <f>IFERROR(X6/P6,"-")</f>
        <v>727.27272727273</v>
      </c>
      <c r="Z6" s="335">
        <f>IFERROR(X6/V6,"-")</f>
        <v>8000</v>
      </c>
      <c r="AA6" s="329">
        <f>SUM(X6:X7)-SUM(J6:J7)</f>
        <v>-49000</v>
      </c>
      <c r="AB6" s="83">
        <f>SUM(X6:X7)/SUM(J6:J7)</f>
        <v>0.45555555555556</v>
      </c>
      <c r="AC6" s="77"/>
      <c r="AD6" s="92">
        <v>1</v>
      </c>
      <c r="AE6" s="93">
        <f>IF(P6=0,"",IF(AD6=0,"",(AD6/P6)))</f>
        <v>0.090909090909091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0.54545454545455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0.18181818181818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0.090909090909091</v>
      </c>
      <c r="CH6" s="133">
        <v>1</v>
      </c>
      <c r="CI6" s="134">
        <f>IFERROR(CH6/CF6,"-")</f>
        <v>1</v>
      </c>
      <c r="CJ6" s="135">
        <v>8000</v>
      </c>
      <c r="CK6" s="136">
        <f>IFERROR(CJ6/CF6,"-")</f>
        <v>8000</v>
      </c>
      <c r="CL6" s="137"/>
      <c r="CM6" s="137">
        <v>1</v>
      </c>
      <c r="CN6" s="137"/>
      <c r="CO6" s="138">
        <v>1</v>
      </c>
      <c r="CP6" s="139">
        <v>8000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/>
      <c r="E7" s="346"/>
      <c r="F7" s="346" t="s">
        <v>69</v>
      </c>
      <c r="G7" s="88"/>
      <c r="H7" s="88"/>
      <c r="I7" s="88"/>
      <c r="J7" s="329"/>
      <c r="K7" s="79">
        <v>41</v>
      </c>
      <c r="L7" s="79">
        <v>27</v>
      </c>
      <c r="M7" s="79">
        <v>36</v>
      </c>
      <c r="N7" s="89">
        <v>6</v>
      </c>
      <c r="O7" s="90">
        <v>0</v>
      </c>
      <c r="P7" s="91">
        <f>N7+O7</f>
        <v>6</v>
      </c>
      <c r="Q7" s="80">
        <f>IFERROR(P7/M7,"-")</f>
        <v>0.16666666666667</v>
      </c>
      <c r="R7" s="79">
        <v>1</v>
      </c>
      <c r="S7" s="79">
        <v>1</v>
      </c>
      <c r="T7" s="80">
        <f>IFERROR(R7/(P7),"-")</f>
        <v>0.16666666666667</v>
      </c>
      <c r="U7" s="335"/>
      <c r="V7" s="82">
        <v>1</v>
      </c>
      <c r="W7" s="80">
        <f>IF(P7=0,"-",V7/P7)</f>
        <v>0.16666666666667</v>
      </c>
      <c r="X7" s="334">
        <v>33000</v>
      </c>
      <c r="Y7" s="335">
        <f>IFERROR(X7/P7,"-")</f>
        <v>5500</v>
      </c>
      <c r="Z7" s="335">
        <f>IFERROR(X7/V7,"-")</f>
        <v>33000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0.16666666666667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0.33333333333333</v>
      </c>
      <c r="BP7" s="119">
        <v>1</v>
      </c>
      <c r="BQ7" s="120">
        <f>IFERROR(BP7/BN7,"-")</f>
        <v>0.5</v>
      </c>
      <c r="BR7" s="121">
        <v>33000</v>
      </c>
      <c r="BS7" s="122">
        <f>IFERROR(BR7/BN7,"-")</f>
        <v>16500</v>
      </c>
      <c r="BT7" s="123"/>
      <c r="BU7" s="123"/>
      <c r="BV7" s="123">
        <v>1</v>
      </c>
      <c r="BW7" s="124">
        <v>1</v>
      </c>
      <c r="BX7" s="125">
        <f>IF(P7=0,"",IF(BW7=0,"",(BW7/P7)))</f>
        <v>0.16666666666667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33000</v>
      </c>
      <c r="CQ7" s="139">
        <v>33000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0.63796296296296</v>
      </c>
      <c r="B8" s="346" t="s">
        <v>70</v>
      </c>
      <c r="C8" s="346"/>
      <c r="D8" s="346"/>
      <c r="E8" s="346"/>
      <c r="F8" s="346" t="s">
        <v>64</v>
      </c>
      <c r="G8" s="88" t="s">
        <v>71</v>
      </c>
      <c r="H8" s="88"/>
      <c r="I8" s="347" t="s">
        <v>72</v>
      </c>
      <c r="J8" s="329">
        <v>1080000</v>
      </c>
      <c r="K8" s="79">
        <v>8</v>
      </c>
      <c r="L8" s="79">
        <v>0</v>
      </c>
      <c r="M8" s="79">
        <v>62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5">
        <f>IFERROR(J8/SUM(N8:O11),"-")</f>
        <v>8307.6923076923</v>
      </c>
      <c r="V8" s="82">
        <v>0</v>
      </c>
      <c r="W8" s="80" t="str">
        <f>IF(P8=0,"-",V8/P8)</f>
        <v>-</v>
      </c>
      <c r="X8" s="334">
        <v>0</v>
      </c>
      <c r="Y8" s="335" t="str">
        <f>IFERROR(X8/P8,"-")</f>
        <v>-</v>
      </c>
      <c r="Z8" s="335" t="str">
        <f>IFERROR(X8/V8,"-")</f>
        <v>-</v>
      </c>
      <c r="AA8" s="329">
        <f>SUM(X8:X11)-SUM(J8:J11)</f>
        <v>-391000</v>
      </c>
      <c r="AB8" s="83">
        <f>SUM(X8:X11)/SUM(J8:J11)</f>
        <v>0.63796296296296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73</v>
      </c>
      <c r="C9" s="346"/>
      <c r="D9" s="346"/>
      <c r="E9" s="346"/>
      <c r="F9" s="346" t="s">
        <v>74</v>
      </c>
      <c r="G9" s="88"/>
      <c r="H9" s="88"/>
      <c r="I9" s="88"/>
      <c r="J9" s="329"/>
      <c r="K9" s="79">
        <v>0</v>
      </c>
      <c r="L9" s="79">
        <v>0</v>
      </c>
      <c r="M9" s="79">
        <v>0</v>
      </c>
      <c r="N9" s="89">
        <v>76</v>
      </c>
      <c r="O9" s="90">
        <v>0</v>
      </c>
      <c r="P9" s="91">
        <f>N9+O9</f>
        <v>76</v>
      </c>
      <c r="Q9" s="80" t="str">
        <f>IFERROR(P9/M9,"-")</f>
        <v>-</v>
      </c>
      <c r="R9" s="79">
        <v>0</v>
      </c>
      <c r="S9" s="79">
        <v>7</v>
      </c>
      <c r="T9" s="80">
        <f>IFERROR(R9/(P9),"-")</f>
        <v>0</v>
      </c>
      <c r="U9" s="335"/>
      <c r="V9" s="82">
        <v>5</v>
      </c>
      <c r="W9" s="80">
        <f>IF(P9=0,"-",V9/P9)</f>
        <v>0.065789473684211</v>
      </c>
      <c r="X9" s="334">
        <v>85000</v>
      </c>
      <c r="Y9" s="335">
        <f>IFERROR(X9/P9,"-")</f>
        <v>1118.4210526316</v>
      </c>
      <c r="Z9" s="335">
        <f>IFERROR(X9/V9,"-")</f>
        <v>17000</v>
      </c>
      <c r="AA9" s="329"/>
      <c r="AB9" s="83"/>
      <c r="AC9" s="77"/>
      <c r="AD9" s="92">
        <v>4</v>
      </c>
      <c r="AE9" s="93">
        <f>IF(P9=0,"",IF(AD9=0,"",(AD9/P9)))</f>
        <v>0.052631578947368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13</v>
      </c>
      <c r="AN9" s="99">
        <f>IF(P9=0,"",IF(AM9=0,"",(AM9/P9)))</f>
        <v>0.17105263157895</v>
      </c>
      <c r="AO9" s="98">
        <v>1</v>
      </c>
      <c r="AP9" s="100">
        <f>IFERROR(AO9/AM9,"-")</f>
        <v>0.076923076923077</v>
      </c>
      <c r="AQ9" s="101">
        <v>3000</v>
      </c>
      <c r="AR9" s="102">
        <f>IFERROR(AQ9/AM9,"-")</f>
        <v>230.76923076923</v>
      </c>
      <c r="AS9" s="103">
        <v>1</v>
      </c>
      <c r="AT9" s="103"/>
      <c r="AU9" s="103"/>
      <c r="AV9" s="104">
        <v>9</v>
      </c>
      <c r="AW9" s="105">
        <f>IF(P9=0,"",IF(AV9=0,"",(AV9/P9)))</f>
        <v>0.11842105263158</v>
      </c>
      <c r="AX9" s="104">
        <v>3</v>
      </c>
      <c r="AY9" s="106">
        <f>IFERROR(AX9/AV9,"-")</f>
        <v>0.33333333333333</v>
      </c>
      <c r="AZ9" s="107">
        <v>28000</v>
      </c>
      <c r="BA9" s="108">
        <f>IFERROR(AZ9/AV9,"-")</f>
        <v>3111.1111111111</v>
      </c>
      <c r="BB9" s="109">
        <v>2</v>
      </c>
      <c r="BC9" s="109"/>
      <c r="BD9" s="109">
        <v>1</v>
      </c>
      <c r="BE9" s="110">
        <v>11</v>
      </c>
      <c r="BF9" s="111">
        <f>IF(P9=0,"",IF(BE9=0,"",(BE9/P9)))</f>
        <v>0.14473684210526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27</v>
      </c>
      <c r="BO9" s="118">
        <f>IF(P9=0,"",IF(BN9=0,"",(BN9/P9)))</f>
        <v>0.35526315789474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9</v>
      </c>
      <c r="BX9" s="125">
        <f>IF(P9=0,"",IF(BW9=0,"",(BW9/P9)))</f>
        <v>0.11842105263158</v>
      </c>
      <c r="BY9" s="126">
        <v>1</v>
      </c>
      <c r="BZ9" s="127">
        <f>IFERROR(BY9/BW9,"-")</f>
        <v>0.11111111111111</v>
      </c>
      <c r="CA9" s="128">
        <v>54000</v>
      </c>
      <c r="CB9" s="129">
        <f>IFERROR(CA9/BW9,"-")</f>
        <v>6000</v>
      </c>
      <c r="CC9" s="130"/>
      <c r="CD9" s="130"/>
      <c r="CE9" s="130">
        <v>1</v>
      </c>
      <c r="CF9" s="131">
        <v>3</v>
      </c>
      <c r="CG9" s="132">
        <f>IF(P9=0,"",IF(CF9=0,"",(CF9/P9)))</f>
        <v>0.039473684210526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5</v>
      </c>
      <c r="CP9" s="139">
        <v>85000</v>
      </c>
      <c r="CQ9" s="139">
        <v>54000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75</v>
      </c>
      <c r="C10" s="346"/>
      <c r="D10" s="346"/>
      <c r="E10" s="346"/>
      <c r="F10" s="346" t="s">
        <v>69</v>
      </c>
      <c r="G10" s="88"/>
      <c r="H10" s="88"/>
      <c r="I10" s="88"/>
      <c r="J10" s="329"/>
      <c r="K10" s="79">
        <v>401</v>
      </c>
      <c r="L10" s="79">
        <v>189</v>
      </c>
      <c r="M10" s="79">
        <v>254</v>
      </c>
      <c r="N10" s="89">
        <v>46</v>
      </c>
      <c r="O10" s="90">
        <v>0</v>
      </c>
      <c r="P10" s="91">
        <f>N10+O10</f>
        <v>46</v>
      </c>
      <c r="Q10" s="80">
        <f>IFERROR(P10/M10,"-")</f>
        <v>0.18110236220472</v>
      </c>
      <c r="R10" s="79">
        <v>6</v>
      </c>
      <c r="S10" s="79">
        <v>8</v>
      </c>
      <c r="T10" s="80">
        <f>IFERROR(R10/(P10),"-")</f>
        <v>0.1304347826087</v>
      </c>
      <c r="U10" s="335"/>
      <c r="V10" s="82">
        <v>5</v>
      </c>
      <c r="W10" s="80">
        <f>IF(P10=0,"-",V10/P10)</f>
        <v>0.10869565217391</v>
      </c>
      <c r="X10" s="334">
        <v>604000</v>
      </c>
      <c r="Y10" s="335">
        <f>IFERROR(X10/P10,"-")</f>
        <v>13130.434782609</v>
      </c>
      <c r="Z10" s="335">
        <f>IFERROR(X10/V10,"-")</f>
        <v>120800</v>
      </c>
      <c r="AA10" s="329"/>
      <c r="AB10" s="83"/>
      <c r="AC10" s="77"/>
      <c r="AD10" s="92">
        <v>2</v>
      </c>
      <c r="AE10" s="93">
        <f>IF(P10=0,"",IF(AD10=0,"",(AD10/P10)))</f>
        <v>0.043478260869565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6</v>
      </c>
      <c r="AN10" s="99">
        <f>IF(P10=0,"",IF(AM10=0,"",(AM10/P10)))</f>
        <v>0.1304347826087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0.08695652173913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0.08695652173913</v>
      </c>
      <c r="BG10" s="110">
        <v>2</v>
      </c>
      <c r="BH10" s="112">
        <f>IFERROR(BG10/BE10,"-")</f>
        <v>0.5</v>
      </c>
      <c r="BI10" s="113">
        <v>11000</v>
      </c>
      <c r="BJ10" s="114">
        <f>IFERROR(BI10/BE10,"-")</f>
        <v>2750</v>
      </c>
      <c r="BK10" s="115">
        <v>1</v>
      </c>
      <c r="BL10" s="115">
        <v>1</v>
      </c>
      <c r="BM10" s="115"/>
      <c r="BN10" s="117">
        <v>12</v>
      </c>
      <c r="BO10" s="118">
        <f>IF(P10=0,"",IF(BN10=0,"",(BN10/P10)))</f>
        <v>0.26086956521739</v>
      </c>
      <c r="BP10" s="119">
        <v>2</v>
      </c>
      <c r="BQ10" s="120">
        <f>IFERROR(BP10/BN10,"-")</f>
        <v>0.16666666666667</v>
      </c>
      <c r="BR10" s="121">
        <v>573000</v>
      </c>
      <c r="BS10" s="122">
        <f>IFERROR(BR10/BN10,"-")</f>
        <v>47750</v>
      </c>
      <c r="BT10" s="123">
        <v>1</v>
      </c>
      <c r="BU10" s="123"/>
      <c r="BV10" s="123">
        <v>1</v>
      </c>
      <c r="BW10" s="124">
        <v>15</v>
      </c>
      <c r="BX10" s="125">
        <f>IF(P10=0,"",IF(BW10=0,"",(BW10/P10)))</f>
        <v>0.32608695652174</v>
      </c>
      <c r="BY10" s="126">
        <v>1</v>
      </c>
      <c r="BZ10" s="127">
        <f>IFERROR(BY10/BW10,"-")</f>
        <v>0.066666666666667</v>
      </c>
      <c r="CA10" s="128">
        <v>20000</v>
      </c>
      <c r="CB10" s="129">
        <f>IFERROR(CA10/BW10,"-")</f>
        <v>1333.3333333333</v>
      </c>
      <c r="CC10" s="130"/>
      <c r="CD10" s="130">
        <v>1</v>
      </c>
      <c r="CE10" s="130"/>
      <c r="CF10" s="131">
        <v>3</v>
      </c>
      <c r="CG10" s="132">
        <f>IF(P10=0,"",IF(CF10=0,"",(CF10/P10)))</f>
        <v>0.065217391304348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5</v>
      </c>
      <c r="CP10" s="139">
        <v>604000</v>
      </c>
      <c r="CQ10" s="139">
        <v>570000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6" t="s">
        <v>76</v>
      </c>
      <c r="C11" s="346"/>
      <c r="D11" s="346"/>
      <c r="E11" s="346"/>
      <c r="F11" s="346" t="s">
        <v>69</v>
      </c>
      <c r="G11" s="88"/>
      <c r="H11" s="88"/>
      <c r="I11" s="88"/>
      <c r="J11" s="329"/>
      <c r="K11" s="79">
        <v>43</v>
      </c>
      <c r="L11" s="79">
        <v>27</v>
      </c>
      <c r="M11" s="79">
        <v>19</v>
      </c>
      <c r="N11" s="89">
        <v>8</v>
      </c>
      <c r="O11" s="90">
        <v>0</v>
      </c>
      <c r="P11" s="91">
        <f>N11+O11</f>
        <v>8</v>
      </c>
      <c r="Q11" s="80">
        <f>IFERROR(P11/M11,"-")</f>
        <v>0.42105263157895</v>
      </c>
      <c r="R11" s="79">
        <v>0</v>
      </c>
      <c r="S11" s="79">
        <v>0</v>
      </c>
      <c r="T11" s="80">
        <f>IFERROR(R11/(P11),"-")</f>
        <v>0</v>
      </c>
      <c r="U11" s="335"/>
      <c r="V11" s="82">
        <v>0</v>
      </c>
      <c r="W11" s="80">
        <f>IF(P11=0,"-",V11/P11)</f>
        <v>0</v>
      </c>
      <c r="X11" s="334">
        <v>0</v>
      </c>
      <c r="Y11" s="335">
        <f>IFERROR(X11/P11,"-")</f>
        <v>0</v>
      </c>
      <c r="Z11" s="335" t="str">
        <f>IFERROR(X11/V11,"-")</f>
        <v>-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0.375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0.18444444444444</v>
      </c>
      <c r="B12" s="346" t="s">
        <v>77</v>
      </c>
      <c r="C12" s="346"/>
      <c r="D12" s="346"/>
      <c r="E12" s="346"/>
      <c r="F12" s="346" t="s">
        <v>78</v>
      </c>
      <c r="G12" s="88" t="s">
        <v>79</v>
      </c>
      <c r="H12" s="88"/>
      <c r="I12" s="347" t="s">
        <v>72</v>
      </c>
      <c r="J12" s="329">
        <v>450000</v>
      </c>
      <c r="K12" s="79">
        <v>0</v>
      </c>
      <c r="L12" s="79">
        <v>0</v>
      </c>
      <c r="M12" s="79">
        <v>12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5">
        <f>IFERROR(J12/SUM(N12:O15),"-")</f>
        <v>4500</v>
      </c>
      <c r="V12" s="82">
        <v>0</v>
      </c>
      <c r="W12" s="80" t="str">
        <f>IF(P12=0,"-",V12/P12)</f>
        <v>-</v>
      </c>
      <c r="X12" s="334">
        <v>0</v>
      </c>
      <c r="Y12" s="335" t="str">
        <f>IFERROR(X12/P12,"-")</f>
        <v>-</v>
      </c>
      <c r="Z12" s="335" t="str">
        <f>IFERROR(X12/V12,"-")</f>
        <v>-</v>
      </c>
      <c r="AA12" s="329">
        <f>SUM(X12:X15)-SUM(J12:J15)</f>
        <v>-367000</v>
      </c>
      <c r="AB12" s="83">
        <f>SUM(X12:X15)/SUM(J12:J15)</f>
        <v>0.18444444444444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80</v>
      </c>
      <c r="C13" s="346"/>
      <c r="D13" s="346"/>
      <c r="E13" s="346"/>
      <c r="F13" s="346" t="s">
        <v>74</v>
      </c>
      <c r="G13" s="88"/>
      <c r="H13" s="88"/>
      <c r="I13" s="88"/>
      <c r="J13" s="329"/>
      <c r="K13" s="79">
        <v>0</v>
      </c>
      <c r="L13" s="79">
        <v>0</v>
      </c>
      <c r="M13" s="79">
        <v>0</v>
      </c>
      <c r="N13" s="89">
        <v>80</v>
      </c>
      <c r="O13" s="90">
        <v>0</v>
      </c>
      <c r="P13" s="91">
        <f>N13+O13</f>
        <v>80</v>
      </c>
      <c r="Q13" s="80" t="str">
        <f>IFERROR(P13/M13,"-")</f>
        <v>-</v>
      </c>
      <c r="R13" s="79">
        <v>1</v>
      </c>
      <c r="S13" s="79">
        <v>10</v>
      </c>
      <c r="T13" s="80">
        <f>IFERROR(R13/(P13),"-")</f>
        <v>0.0125</v>
      </c>
      <c r="U13" s="335"/>
      <c r="V13" s="82">
        <v>5</v>
      </c>
      <c r="W13" s="80">
        <f>IF(P13=0,"-",V13/P13)</f>
        <v>0.0625</v>
      </c>
      <c r="X13" s="334">
        <v>36000</v>
      </c>
      <c r="Y13" s="335">
        <f>IFERROR(X13/P13,"-")</f>
        <v>450</v>
      </c>
      <c r="Z13" s="335">
        <f>IFERROR(X13/V13,"-")</f>
        <v>7200</v>
      </c>
      <c r="AA13" s="329"/>
      <c r="AB13" s="83"/>
      <c r="AC13" s="77"/>
      <c r="AD13" s="92">
        <v>2</v>
      </c>
      <c r="AE13" s="93">
        <f>IF(P13=0,"",IF(AD13=0,"",(AD13/P13)))</f>
        <v>0.025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3</v>
      </c>
      <c r="AN13" s="99">
        <f>IF(P13=0,"",IF(AM13=0,"",(AM13/P13)))</f>
        <v>0.0375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4</v>
      </c>
      <c r="AW13" s="105">
        <f>IF(P13=0,"",IF(AV13=0,"",(AV13/P13)))</f>
        <v>0.05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12</v>
      </c>
      <c r="BF13" s="111">
        <f>IF(P13=0,"",IF(BE13=0,"",(BE13/P13)))</f>
        <v>0.15</v>
      </c>
      <c r="BG13" s="110">
        <v>1</v>
      </c>
      <c r="BH13" s="112">
        <f>IFERROR(BG13/BE13,"-")</f>
        <v>0.083333333333333</v>
      </c>
      <c r="BI13" s="113">
        <v>3000</v>
      </c>
      <c r="BJ13" s="114">
        <f>IFERROR(BI13/BE13,"-")</f>
        <v>250</v>
      </c>
      <c r="BK13" s="115">
        <v>1</v>
      </c>
      <c r="BL13" s="115"/>
      <c r="BM13" s="115"/>
      <c r="BN13" s="117">
        <v>23</v>
      </c>
      <c r="BO13" s="118">
        <f>IF(P13=0,"",IF(BN13=0,"",(BN13/P13)))</f>
        <v>0.2875</v>
      </c>
      <c r="BP13" s="119">
        <v>1</v>
      </c>
      <c r="BQ13" s="120">
        <f>IFERROR(BP13/BN13,"-")</f>
        <v>0.043478260869565</v>
      </c>
      <c r="BR13" s="121">
        <v>5000</v>
      </c>
      <c r="BS13" s="122">
        <f>IFERROR(BR13/BN13,"-")</f>
        <v>217.39130434783</v>
      </c>
      <c r="BT13" s="123">
        <v>1</v>
      </c>
      <c r="BU13" s="123"/>
      <c r="BV13" s="123"/>
      <c r="BW13" s="124">
        <v>33</v>
      </c>
      <c r="BX13" s="125">
        <f>IF(P13=0,"",IF(BW13=0,"",(BW13/P13)))</f>
        <v>0.4125</v>
      </c>
      <c r="BY13" s="126">
        <v>3</v>
      </c>
      <c r="BZ13" s="127">
        <f>IFERROR(BY13/BW13,"-")</f>
        <v>0.090909090909091</v>
      </c>
      <c r="CA13" s="128">
        <v>28000</v>
      </c>
      <c r="CB13" s="129">
        <f>IFERROR(CA13/BW13,"-")</f>
        <v>848.48484848485</v>
      </c>
      <c r="CC13" s="130">
        <v>2</v>
      </c>
      <c r="CD13" s="130"/>
      <c r="CE13" s="130">
        <v>1</v>
      </c>
      <c r="CF13" s="131">
        <v>3</v>
      </c>
      <c r="CG13" s="132">
        <f>IF(P13=0,"",IF(CF13=0,"",(CF13/P13)))</f>
        <v>0.0375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5</v>
      </c>
      <c r="CP13" s="139">
        <v>36000</v>
      </c>
      <c r="CQ13" s="139">
        <v>15000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81</v>
      </c>
      <c r="C14" s="346"/>
      <c r="D14" s="346"/>
      <c r="E14" s="346"/>
      <c r="F14" s="346" t="s">
        <v>69</v>
      </c>
      <c r="G14" s="88"/>
      <c r="H14" s="88"/>
      <c r="I14" s="88"/>
      <c r="J14" s="329"/>
      <c r="K14" s="79">
        <v>249</v>
      </c>
      <c r="L14" s="79">
        <v>109</v>
      </c>
      <c r="M14" s="79">
        <v>191</v>
      </c>
      <c r="N14" s="89">
        <v>20</v>
      </c>
      <c r="O14" s="90">
        <v>0</v>
      </c>
      <c r="P14" s="91">
        <f>N14+O14</f>
        <v>20</v>
      </c>
      <c r="Q14" s="80">
        <f>IFERROR(P14/M14,"-")</f>
        <v>0.10471204188482</v>
      </c>
      <c r="R14" s="79">
        <v>3</v>
      </c>
      <c r="S14" s="79">
        <v>1</v>
      </c>
      <c r="T14" s="80">
        <f>IFERROR(R14/(P14),"-")</f>
        <v>0.15</v>
      </c>
      <c r="U14" s="335"/>
      <c r="V14" s="82">
        <v>5</v>
      </c>
      <c r="W14" s="80">
        <f>IF(P14=0,"-",V14/P14)</f>
        <v>0.25</v>
      </c>
      <c r="X14" s="334">
        <v>47000</v>
      </c>
      <c r="Y14" s="335">
        <f>IFERROR(X14/P14,"-")</f>
        <v>2350</v>
      </c>
      <c r="Z14" s="335">
        <f>IFERROR(X14/V14,"-")</f>
        <v>9400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7</v>
      </c>
      <c r="BO14" s="118">
        <f>IF(P14=0,"",IF(BN14=0,"",(BN14/P14)))</f>
        <v>0.35</v>
      </c>
      <c r="BP14" s="119">
        <v>2</v>
      </c>
      <c r="BQ14" s="120">
        <f>IFERROR(BP14/BN14,"-")</f>
        <v>0.28571428571429</v>
      </c>
      <c r="BR14" s="121">
        <v>33000</v>
      </c>
      <c r="BS14" s="122">
        <f>IFERROR(BR14/BN14,"-")</f>
        <v>4714.2857142857</v>
      </c>
      <c r="BT14" s="123"/>
      <c r="BU14" s="123">
        <v>1</v>
      </c>
      <c r="BV14" s="123">
        <v>1</v>
      </c>
      <c r="BW14" s="124">
        <v>9</v>
      </c>
      <c r="BX14" s="125">
        <f>IF(P14=0,"",IF(BW14=0,"",(BW14/P14)))</f>
        <v>0.45</v>
      </c>
      <c r="BY14" s="126">
        <v>2</v>
      </c>
      <c r="BZ14" s="127">
        <f>IFERROR(BY14/BW14,"-")</f>
        <v>0.22222222222222</v>
      </c>
      <c r="CA14" s="128">
        <v>16000</v>
      </c>
      <c r="CB14" s="129">
        <f>IFERROR(CA14/BW14,"-")</f>
        <v>1777.7777777778</v>
      </c>
      <c r="CC14" s="130">
        <v>1</v>
      </c>
      <c r="CD14" s="130"/>
      <c r="CE14" s="130">
        <v>1</v>
      </c>
      <c r="CF14" s="131">
        <v>3</v>
      </c>
      <c r="CG14" s="132">
        <f>IF(P14=0,"",IF(CF14=0,"",(CF14/P14)))</f>
        <v>0.15</v>
      </c>
      <c r="CH14" s="133">
        <v>1</v>
      </c>
      <c r="CI14" s="134">
        <f>IFERROR(CH14/CF14,"-")</f>
        <v>0.33333333333333</v>
      </c>
      <c r="CJ14" s="135">
        <v>3000</v>
      </c>
      <c r="CK14" s="136">
        <f>IFERROR(CJ14/CF14,"-")</f>
        <v>1000</v>
      </c>
      <c r="CL14" s="137">
        <v>1</v>
      </c>
      <c r="CM14" s="137"/>
      <c r="CN14" s="137"/>
      <c r="CO14" s="138">
        <v>5</v>
      </c>
      <c r="CP14" s="139">
        <v>47000</v>
      </c>
      <c r="CQ14" s="139">
        <v>18000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82</v>
      </c>
      <c r="C15" s="346"/>
      <c r="D15" s="346"/>
      <c r="E15" s="346"/>
      <c r="F15" s="346" t="s">
        <v>69</v>
      </c>
      <c r="G15" s="88"/>
      <c r="H15" s="88"/>
      <c r="I15" s="88"/>
      <c r="J15" s="329"/>
      <c r="K15" s="79">
        <v>10</v>
      </c>
      <c r="L15" s="79">
        <v>5</v>
      </c>
      <c r="M15" s="79">
        <v>2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5"/>
      <c r="V15" s="82">
        <v>0</v>
      </c>
      <c r="W15" s="80" t="str">
        <f>IF(P15=0,"-",V15/P15)</f>
        <v>-</v>
      </c>
      <c r="X15" s="334">
        <v>0</v>
      </c>
      <c r="Y15" s="335" t="str">
        <f>IFERROR(X15/P15,"-")</f>
        <v>-</v>
      </c>
      <c r="Z15" s="335" t="str">
        <f>IFERROR(X15/V15,"-")</f>
        <v>-</v>
      </c>
      <c r="AA15" s="329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0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6"/>
      <c r="V16" s="25"/>
      <c r="W16" s="25"/>
      <c r="X16" s="336"/>
      <c r="Y16" s="336"/>
      <c r="Z16" s="336"/>
      <c r="AA16" s="336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1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0.50185185185185</v>
      </c>
      <c r="B18" s="39"/>
      <c r="C18" s="39"/>
      <c r="D18" s="39"/>
      <c r="E18" s="39"/>
      <c r="F18" s="39"/>
      <c r="G18" s="40" t="s">
        <v>83</v>
      </c>
      <c r="H18" s="40"/>
      <c r="I18" s="40"/>
      <c r="J18" s="332">
        <f>SUM(J6:J17)</f>
        <v>1620000</v>
      </c>
      <c r="K18" s="41">
        <f>SUM(K6:K17)</f>
        <v>777</v>
      </c>
      <c r="L18" s="41">
        <f>SUM(L6:L17)</f>
        <v>357</v>
      </c>
      <c r="M18" s="41">
        <f>SUM(M6:M17)</f>
        <v>657</v>
      </c>
      <c r="N18" s="41">
        <f>SUM(N6:N17)</f>
        <v>247</v>
      </c>
      <c r="O18" s="41">
        <f>SUM(O6:O17)</f>
        <v>0</v>
      </c>
      <c r="P18" s="41">
        <f>SUM(P6:P17)</f>
        <v>247</v>
      </c>
      <c r="Q18" s="42">
        <f>IFERROR(P18/M18,"-")</f>
        <v>0.37595129375951</v>
      </c>
      <c r="R18" s="76">
        <f>SUM(R6:R17)</f>
        <v>11</v>
      </c>
      <c r="S18" s="76">
        <f>SUM(S6:S17)</f>
        <v>30</v>
      </c>
      <c r="T18" s="42">
        <f>IFERROR(R18/P18,"-")</f>
        <v>0.044534412955466</v>
      </c>
      <c r="U18" s="337">
        <f>IFERROR(J18/P18,"-")</f>
        <v>6558.7044534413</v>
      </c>
      <c r="V18" s="44">
        <f>SUM(V6:V17)</f>
        <v>22</v>
      </c>
      <c r="W18" s="42">
        <f>IFERROR(V18/P18,"-")</f>
        <v>0.089068825910931</v>
      </c>
      <c r="X18" s="332">
        <f>SUM(X6:X17)</f>
        <v>813000</v>
      </c>
      <c r="Y18" s="332">
        <f>IFERROR(X18/P18,"-")</f>
        <v>3291.4979757085</v>
      </c>
      <c r="Z18" s="332">
        <f>IFERROR(X18/V18,"-")</f>
        <v>36954.545454545</v>
      </c>
      <c r="AA18" s="332">
        <f>X18-J18</f>
        <v>-807000</v>
      </c>
      <c r="AB18" s="45">
        <f>X18/J18</f>
        <v>0.50185185185185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5"/>
    <mergeCell ref="J12:J15"/>
    <mergeCell ref="U12:U15"/>
    <mergeCell ref="AA12:AA15"/>
    <mergeCell ref="AB12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84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85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3.1339793168252</v>
      </c>
      <c r="B6" s="346" t="s">
        <v>86</v>
      </c>
      <c r="C6" s="346"/>
      <c r="D6" s="346"/>
      <c r="E6" s="175" t="s">
        <v>87</v>
      </c>
      <c r="F6" s="175" t="s">
        <v>88</v>
      </c>
      <c r="G6" s="339">
        <v>1469697</v>
      </c>
      <c r="H6" s="176">
        <v>2093</v>
      </c>
      <c r="I6" s="176">
        <v>0</v>
      </c>
      <c r="J6" s="176">
        <v>47661</v>
      </c>
      <c r="K6" s="177">
        <v>505</v>
      </c>
      <c r="L6" s="178">
        <f>IFERROR(K6/J6,"-")</f>
        <v>0.010595665218942</v>
      </c>
      <c r="M6" s="176">
        <v>43</v>
      </c>
      <c r="N6" s="176">
        <v>163</v>
      </c>
      <c r="O6" s="178">
        <f>IFERROR(M6/(K6),"-")</f>
        <v>0.085148514851485</v>
      </c>
      <c r="P6" s="179">
        <f>IFERROR(G6/SUM(K6:K6),"-")</f>
        <v>2910.2910891089</v>
      </c>
      <c r="Q6" s="180">
        <v>80</v>
      </c>
      <c r="R6" s="178">
        <f>IF(K6=0,"-",Q6/K6)</f>
        <v>0.15841584158416</v>
      </c>
      <c r="S6" s="344">
        <v>4606000</v>
      </c>
      <c r="T6" s="345">
        <f>IFERROR(S6/K6,"-")</f>
        <v>9120.7920792079</v>
      </c>
      <c r="U6" s="345">
        <f>IFERROR(S6/Q6,"-")</f>
        <v>57575</v>
      </c>
      <c r="V6" s="339">
        <f>SUM(S6:S6)-SUM(G6:G6)</f>
        <v>3136303</v>
      </c>
      <c r="W6" s="182">
        <f>SUM(S6:S6)/SUM(G6:G6)</f>
        <v>3.1339793168252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1</v>
      </c>
      <c r="AI6" s="190">
        <f>IF(K6=0,"",IF(AH6=0,"",(AH6/K6)))</f>
        <v>0.001980198019802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1</v>
      </c>
      <c r="AR6" s="196">
        <f>IF(K6=0,"",IF(AQ6=0,"",(AQ6/K6)))</f>
        <v>0.001980198019802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17</v>
      </c>
      <c r="BA6" s="202">
        <f>IF(K6=0,"",IF(AZ6=0,"",(AZ6/K6)))</f>
        <v>0.033663366336634</v>
      </c>
      <c r="BB6" s="201">
        <v>1</v>
      </c>
      <c r="BC6" s="203">
        <f>IFERROR(BB6/AZ6,"-")</f>
        <v>0.058823529411765</v>
      </c>
      <c r="BD6" s="204">
        <v>20000</v>
      </c>
      <c r="BE6" s="205">
        <f>IFERROR(BD6/AZ6,"-")</f>
        <v>1176.4705882353</v>
      </c>
      <c r="BF6" s="206"/>
      <c r="BG6" s="206"/>
      <c r="BH6" s="206">
        <v>1</v>
      </c>
      <c r="BI6" s="207">
        <v>149</v>
      </c>
      <c r="BJ6" s="208">
        <f>IF(K6=0,"",IF(BI6=0,"",(BI6/K6)))</f>
        <v>0.2950495049505</v>
      </c>
      <c r="BK6" s="209">
        <v>17</v>
      </c>
      <c r="BL6" s="210">
        <f>IFERROR(BK6/BI6,"-")</f>
        <v>0.11409395973154</v>
      </c>
      <c r="BM6" s="211">
        <v>320000</v>
      </c>
      <c r="BN6" s="212">
        <f>IFERROR(BM6/BI6,"-")</f>
        <v>2147.6510067114</v>
      </c>
      <c r="BO6" s="213">
        <v>8</v>
      </c>
      <c r="BP6" s="213">
        <v>3</v>
      </c>
      <c r="BQ6" s="213">
        <v>6</v>
      </c>
      <c r="BR6" s="214">
        <v>231</v>
      </c>
      <c r="BS6" s="215">
        <f>IF(K6=0,"",IF(BR6=0,"",(BR6/K6)))</f>
        <v>0.45742574257426</v>
      </c>
      <c r="BT6" s="216">
        <v>44</v>
      </c>
      <c r="BU6" s="217">
        <f>IFERROR(BT6/BR6,"-")</f>
        <v>0.19047619047619</v>
      </c>
      <c r="BV6" s="218">
        <v>3787000</v>
      </c>
      <c r="BW6" s="219">
        <f>IFERROR(BV6/BR6,"-")</f>
        <v>16393.939393939</v>
      </c>
      <c r="BX6" s="220">
        <v>14</v>
      </c>
      <c r="BY6" s="220">
        <v>7</v>
      </c>
      <c r="BZ6" s="220">
        <v>23</v>
      </c>
      <c r="CA6" s="221">
        <v>106</v>
      </c>
      <c r="CB6" s="222">
        <f>IF(K6=0,"",IF(CA6=0,"",(CA6/K6)))</f>
        <v>0.20990099009901</v>
      </c>
      <c r="CC6" s="223">
        <v>18</v>
      </c>
      <c r="CD6" s="224">
        <f>IFERROR(CC6/CA6,"-")</f>
        <v>0.16981132075472</v>
      </c>
      <c r="CE6" s="225">
        <v>479000</v>
      </c>
      <c r="CF6" s="226">
        <f>IFERROR(CE6/CA6,"-")</f>
        <v>4518.8679245283</v>
      </c>
      <c r="CG6" s="227">
        <v>6</v>
      </c>
      <c r="CH6" s="227">
        <v>4</v>
      </c>
      <c r="CI6" s="227">
        <v>8</v>
      </c>
      <c r="CJ6" s="228">
        <v>80</v>
      </c>
      <c r="CK6" s="229">
        <v>4606000</v>
      </c>
      <c r="CL6" s="229">
        <v>1036000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89</v>
      </c>
      <c r="C7" s="346"/>
      <c r="D7" s="346"/>
      <c r="E7" s="175" t="s">
        <v>90</v>
      </c>
      <c r="F7" s="175" t="s">
        <v>88</v>
      </c>
      <c r="G7" s="339">
        <v>0</v>
      </c>
      <c r="H7" s="176">
        <v>4</v>
      </c>
      <c r="I7" s="176">
        <v>0</v>
      </c>
      <c r="J7" s="176">
        <v>4</v>
      </c>
      <c r="K7" s="177">
        <v>0</v>
      </c>
      <c r="L7" s="178">
        <f>IFERROR(K7/J7,"-")</f>
        <v>0</v>
      </c>
      <c r="M7" s="176">
        <v>0</v>
      </c>
      <c r="N7" s="176">
        <v>0</v>
      </c>
      <c r="O7" s="178" t="str">
        <f>IFERROR(M7/(K7),"-")</f>
        <v>-</v>
      </c>
      <c r="P7" s="179" t="str">
        <f>IFERROR(G7/SUM(K7:K7),"-")</f>
        <v>-</v>
      </c>
      <c r="Q7" s="180">
        <v>0</v>
      </c>
      <c r="R7" s="178" t="str">
        <f>IF(K7=0,"-",Q7/K7)</f>
        <v>-</v>
      </c>
      <c r="S7" s="344"/>
      <c r="T7" s="345" t="str">
        <f>IFERROR(S7/K7,"-")</f>
        <v>-</v>
      </c>
      <c r="U7" s="345" t="str">
        <f>IFERROR(S7/Q7,"-")</f>
        <v>-</v>
      </c>
      <c r="V7" s="339">
        <f>SUM(S7:S7)-SUM(G7:G7)</f>
        <v>0</v>
      </c>
      <c r="W7" s="182" t="str">
        <f>SUM(S7:S7)/SUM(G7:G7)</f>
        <v>0</v>
      </c>
      <c r="Y7" s="183"/>
      <c r="Z7" s="184" t="str">
        <f>IF(K7=0,"",IF(Y7=0,"",(Y7/K7)))</f>
        <v/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 t="str">
        <f>IF(K7=0,"",IF(AH7=0,"",(AH7/K7)))</f>
        <v/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 t="str">
        <f>IF(K7=0,"",IF(AQ7=0,"",(AQ7/K7)))</f>
        <v/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 t="str">
        <f>IF(K7=0,"",IF(AZ7=0,"",(AZ7/K7)))</f>
        <v/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/>
      <c r="BJ7" s="208" t="str">
        <f>IF(K7=0,"",IF(BI7=0,"",(BI7/K7)))</f>
        <v/>
      </c>
      <c r="BK7" s="209"/>
      <c r="BL7" s="210" t="str">
        <f>IFERROR(BK7/BI7,"-")</f>
        <v>-</v>
      </c>
      <c r="BM7" s="211"/>
      <c r="BN7" s="212" t="str">
        <f>IFERROR(BM7/BI7,"-")</f>
        <v>-</v>
      </c>
      <c r="BO7" s="213"/>
      <c r="BP7" s="213"/>
      <c r="BQ7" s="213"/>
      <c r="BR7" s="214"/>
      <c r="BS7" s="215" t="str">
        <f>IF(K7=0,"",IF(BR7=0,"",(BR7/K7)))</f>
        <v/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 t="str">
        <f>IF(K7=0,"",IF(CA7=0,"",(CA7/K7)))</f>
        <v/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0</v>
      </c>
      <c r="CK7" s="229"/>
      <c r="CL7" s="229"/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91</v>
      </c>
      <c r="F10" s="250"/>
      <c r="G10" s="342">
        <f>SUM(G6:G9)</f>
        <v>1469697</v>
      </c>
      <c r="H10" s="249">
        <f>SUM(H6:H9)</f>
        <v>2097</v>
      </c>
      <c r="I10" s="249">
        <f>SUM(I6:I9)</f>
        <v>0</v>
      </c>
      <c r="J10" s="249">
        <f>SUM(J6:J9)</f>
        <v>47665</v>
      </c>
      <c r="K10" s="249">
        <f>SUM(K6:K9)</f>
        <v>505</v>
      </c>
      <c r="L10" s="251">
        <f>IFERROR(K10/J10,"-")</f>
        <v>0.01059477604112</v>
      </c>
      <c r="M10" s="252">
        <f>SUM(M6:M9)</f>
        <v>43</v>
      </c>
      <c r="N10" s="252">
        <f>SUM(N6:N9)</f>
        <v>163</v>
      </c>
      <c r="O10" s="251">
        <f>IFERROR(M10/K10,"-")</f>
        <v>0.085148514851485</v>
      </c>
      <c r="P10" s="253">
        <f>IFERROR(G10/K10,"-")</f>
        <v>2910.2910891089</v>
      </c>
      <c r="Q10" s="254">
        <f>SUM(Q6:Q9)</f>
        <v>80</v>
      </c>
      <c r="R10" s="251">
        <f>IFERROR(Q10/K10,"-")</f>
        <v>0.15841584158416</v>
      </c>
      <c r="S10" s="342">
        <f>SUM(S6:S9)</f>
        <v>4606000</v>
      </c>
      <c r="T10" s="342">
        <f>IFERROR(S10/K10,"-")</f>
        <v>9120.7920792079</v>
      </c>
      <c r="U10" s="342">
        <f>IFERROR(S10/Q10,"-")</f>
        <v>57575</v>
      </c>
      <c r="V10" s="342">
        <f>S10-G10</f>
        <v>3136303</v>
      </c>
      <c r="W10" s="255">
        <f>S10/G10</f>
        <v>3.1339793168252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