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<sst xmlns="http://schemas.openxmlformats.org/spreadsheetml/2006/main" uniqueCount="96">
  <si>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</si>
  <si>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</si>
  <si>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</si>
  <si>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</si>
  <si>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</si>
  <si>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</si>
  <si>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</si>
  <si>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</si>
  <si>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</si>
  <si>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</si>
  <si>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</si>
  <si>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</si>
  <si>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</si>
  <si>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</si>
  <si>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</si>
  <si>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</si>
  <si>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</si>
  <si>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</si>
  <si>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</si>
  <si>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</si>
  <si>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</si>
  <si>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</si>
  <si>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</si>
  <si>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</si>
  <si>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</si>
  <si>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</si>
  <si>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</si>
  <si>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</si>
  <si>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</si>
  <si>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</si>
  <si>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</si>
  <si>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</si>
  <si>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</si>
  <si>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</si>
  <si>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</si>
  <si>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</si>
  <si>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</si>
  <si>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</si>
  <si>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</si>
  <si>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</si>
  <si>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</si>
  <si>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</si>
  <si>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</si>
  <si>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</si>
  <si>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</si>
  <si>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</si>
  <si>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</si>
  <si>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</si>
  <si>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</si>
  <si>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</si>
  <si>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</si>
  <si>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</si>
  <si>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</si>
  <si>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</si>
  <si>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</si>
  <si>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</si>
  <si>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</si>
  <si>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</si>
  <si>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</si>
  <si>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</si>
  <si>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</si>
  <si>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</si>
  <si>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ht418</t>
  </si>
  <si>
    <t>lp02</t>
  </si>
  <si>
    <t>おまとめパック</t>
  </si>
  <si>
    <t>6月01日(土)</t>
  </si>
  <si>
    <t>ln_tk007</t>
  </si>
  <si>
    <t>line</t>
  </si>
  <si>
    <t>ht419</t>
  </si>
  <si>
    <t>空電</t>
  </si>
  <si>
    <t>ht420</t>
  </si>
  <si>
    <t>ht427</t>
  </si>
  <si>
    <t>lp03</t>
  </si>
  <si>
    <t>おまとめパック2</t>
  </si>
  <si>
    <t>ln_tk010</t>
  </si>
  <si>
    <t>ht428</t>
  </si>
  <si>
    <t>ht429</t>
  </si>
  <si>
    <t>雑誌 TOTAL</t>
  </si>
  <si>
    <t>●DVD 広告</t>
  </si>
  <si>
    <t>ln_akn003</t>
  </si>
  <si>
    <t>文友舎</t>
  </si>
  <si>
    <t>DVD漫画たかし_LINE版</t>
  </si>
  <si>
    <t>毎月売</t>
  </si>
  <si>
    <t>EXCITING MAX!SPECIAL</t>
  </si>
  <si>
    <t>DVD袋裏1C+コンテンツ枠</t>
  </si>
  <si>
    <t>6月11日(火)</t>
  </si>
  <si>
    <t>pk291</t>
  </si>
  <si>
    <t>DVD TOTAL</t>
  </si>
  <si>
    <t>●リスティング 広告</t>
  </si>
  <si>
    <t>UA</t>
  </si>
  <si>
    <t>adyd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</si>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</sst>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12</v>
      </c>
      <c r="D6" s="331">
        <v>1530000</v>
      </c>
      <c r="E6" s="79">
        <v>729</v>
      </c>
      <c r="F6" s="79">
        <v>392</v>
      </c>
      <c r="G6" s="79">
        <v>550</v>
      </c>
      <c r="H6" s="91">
        <v>300</v>
      </c>
      <c r="I6" s="92">
        <v>2</v>
      </c>
      <c r="J6" s="145">
        <f>H6+I6</f>
        <v>302</v>
      </c>
      <c r="K6" s="80">
        <f>IFERROR(J6/G6,"-")</f>
        <v>0.54909090909091</v>
      </c>
      <c r="L6" s="79">
        <v>36</v>
      </c>
      <c r="M6" s="79">
        <v>33</v>
      </c>
      <c r="N6" s="80">
        <f>IFERROR(L6/J6,"-")</f>
        <v>0.11920529801325</v>
      </c>
      <c r="O6" s="81">
        <f>IFERROR(D6/J6,"-")</f>
        <v>5066.2251655629</v>
      </c>
      <c r="P6" s="82">
        <v>25</v>
      </c>
      <c r="Q6" s="80">
        <f>IFERROR(P6/J6,"-")</f>
        <v>0.082781456953642</v>
      </c>
      <c r="R6" s="336">
        <v>2334000</v>
      </c>
      <c r="S6" s="337">
        <f>IFERROR(R6/J6,"-")</f>
        <v>7728.4768211921</v>
      </c>
      <c r="T6" s="337">
        <f>IFERROR(R6/P6,"-")</f>
        <v>93360</v>
      </c>
      <c r="U6" s="331">
        <f>IFERROR(R6-D6,"-")</f>
        <v>804000</v>
      </c>
      <c r="V6" s="83">
        <f>R6/D6</f>
        <v>1.5254901960784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150000</v>
      </c>
      <c r="E7" s="79">
        <v>84</v>
      </c>
      <c r="F7" s="79">
        <v>59</v>
      </c>
      <c r="G7" s="79">
        <v>51</v>
      </c>
      <c r="H7" s="91">
        <v>42</v>
      </c>
      <c r="I7" s="92">
        <v>0</v>
      </c>
      <c r="J7" s="145">
        <f>H7+I7</f>
        <v>42</v>
      </c>
      <c r="K7" s="80">
        <f>IFERROR(J7/G7,"-")</f>
        <v>0.82352941176471</v>
      </c>
      <c r="L7" s="79">
        <v>6</v>
      </c>
      <c r="M7" s="79">
        <v>5</v>
      </c>
      <c r="N7" s="80">
        <f>IFERROR(L7/J7,"-")</f>
        <v>0.14285714285714</v>
      </c>
      <c r="O7" s="81">
        <f>IFERROR(D7/J7,"-")</f>
        <v>3571.4285714286</v>
      </c>
      <c r="P7" s="82">
        <v>2</v>
      </c>
      <c r="Q7" s="80">
        <f>IFERROR(P7/J7,"-")</f>
        <v>0.047619047619048</v>
      </c>
      <c r="R7" s="336">
        <v>365000</v>
      </c>
      <c r="S7" s="337">
        <f>IFERROR(R7/J7,"-")</f>
        <v>8690.4761904762</v>
      </c>
      <c r="T7" s="337">
        <f>IFERROR(R7/P7,"-")</f>
        <v>182500</v>
      </c>
      <c r="U7" s="331">
        <f>IFERROR(R7-D7,"-")</f>
        <v>215000</v>
      </c>
      <c r="V7" s="83">
        <f>R7/D7</f>
        <v>2.4333333333333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1294292</v>
      </c>
      <c r="E8" s="79">
        <v>1899</v>
      </c>
      <c r="F8" s="79">
        <v>0</v>
      </c>
      <c r="G8" s="79">
        <v>40557</v>
      </c>
      <c r="H8" s="91">
        <v>443</v>
      </c>
      <c r="I8" s="92">
        <v>0</v>
      </c>
      <c r="J8" s="145">
        <f>H8+I8</f>
        <v>443</v>
      </c>
      <c r="K8" s="80">
        <f>IFERROR(J8/G8,"-")</f>
        <v>0.010922898636487</v>
      </c>
      <c r="L8" s="79">
        <v>140</v>
      </c>
      <c r="M8" s="79">
        <v>125</v>
      </c>
      <c r="N8" s="80">
        <f>IFERROR(L8/J8,"-")</f>
        <v>0.31602708803612</v>
      </c>
      <c r="O8" s="81">
        <f>IFERROR(D8/J8,"-")</f>
        <v>2921.6523702032</v>
      </c>
      <c r="P8" s="82">
        <v>74</v>
      </c>
      <c r="Q8" s="80">
        <f>IFERROR(P8/J8,"-")</f>
        <v>0.16704288939052</v>
      </c>
      <c r="R8" s="336">
        <v>3885000</v>
      </c>
      <c r="S8" s="337">
        <f>IFERROR(R8/J8,"-")</f>
        <v>8769.7516930023</v>
      </c>
      <c r="T8" s="337">
        <f>IFERROR(R8/P8,"-")</f>
        <v>52500</v>
      </c>
      <c r="U8" s="331">
        <f>IFERROR(R8-D8,"-")</f>
        <v>2590708</v>
      </c>
      <c r="V8" s="83">
        <f>R8/D8</f>
        <v>3.0016410516329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2974292</v>
      </c>
      <c r="E11" s="41">
        <f>SUM(E6:E9)</f>
        <v>2712</v>
      </c>
      <c r="F11" s="41">
        <f>SUM(F6:F9)</f>
        <v>451</v>
      </c>
      <c r="G11" s="41">
        <f>SUM(G6:G9)</f>
        <v>41158</v>
      </c>
      <c r="H11" s="41">
        <f>SUM(H6:H9)</f>
        <v>785</v>
      </c>
      <c r="I11" s="41">
        <f>SUM(I6:I9)</f>
        <v>2</v>
      </c>
      <c r="J11" s="41">
        <f>SUM(J6:J9)</f>
        <v>787</v>
      </c>
      <c r="K11" s="42">
        <f>IFERROR(J11/G11,"-")</f>
        <v>0.019121434472035</v>
      </c>
      <c r="L11" s="76">
        <f>SUM(L6:L9)</f>
        <v>182</v>
      </c>
      <c r="M11" s="76">
        <f>SUM(M6:M9)</f>
        <v>163</v>
      </c>
      <c r="N11" s="42">
        <f>IFERROR(L11/J11,"-")</f>
        <v>0.23125794155019</v>
      </c>
      <c r="O11" s="43">
        <f>IFERROR(D11/J11,"-")</f>
        <v>3779.2782719187</v>
      </c>
      <c r="P11" s="44">
        <f>SUM(P6:P9)</f>
        <v>101</v>
      </c>
      <c r="Q11" s="42">
        <f>IFERROR(P11/J11,"-")</f>
        <v>0.12833545108005</v>
      </c>
      <c r="R11" s="334">
        <f>SUM(R6:R9)</f>
        <v>6584000</v>
      </c>
      <c r="S11" s="334">
        <f>IFERROR(R11/J11,"-")</f>
        <v>8365.9466327827</v>
      </c>
      <c r="T11" s="334">
        <f>IFERROR(R11/P11,"-")</f>
        <v>65188.118811881</v>
      </c>
      <c r="U11" s="334">
        <f>SUM(U6:U9)</f>
        <v>3609708</v>
      </c>
      <c r="V11" s="45">
        <f>IFERROR(R11/D11,"-")</f>
        <v>2.2136360518739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1.4657407407407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349" t="s">
        <v>65</v>
      </c>
      <c r="J10" s="331">
        <v>1080000</v>
      </c>
      <c r="K10" s="79">
        <v>25</v>
      </c>
      <c r="L10" s="79">
        <v>0</v>
      </c>
      <c r="M10" s="79">
        <v>74</v>
      </c>
      <c r="N10" s="91">
        <v>5</v>
      </c>
      <c r="O10" s="92">
        <v>0</v>
      </c>
      <c r="P10" s="93">
        <f>N10+O10</f>
        <v>5</v>
      </c>
      <c r="Q10" s="80">
        <f>IFERROR(P10/M10,"-")</f>
        <v>0.067567567567568</v>
      </c>
      <c r="R10" s="79">
        <v>0</v>
      </c>
      <c r="S10" s="79">
        <v>1</v>
      </c>
      <c r="T10" s="80">
        <f>IFERROR(R10/(P10),"-")</f>
        <v>0</v>
      </c>
      <c r="U10" s="337">
        <f>IFERROR(J10/SUM(N10:O13),"-")</f>
        <v>5901.6393442623</v>
      </c>
      <c r="V10" s="82">
        <v>0</v>
      </c>
      <c r="W10" s="80">
        <f>IF(P10=0,"-",V10/P10)</f>
        <v>0</v>
      </c>
      <c r="X10" s="336">
        <v>0</v>
      </c>
      <c r="Y10" s="337">
        <f>IFERROR(X10/P10,"-")</f>
        <v>0</v>
      </c>
      <c r="Z10" s="337" t="str">
        <f>IFERROR(X10/V10,"-")</f>
        <v>-</v>
      </c>
      <c r="AA10" s="331">
        <f>SUM(X10:X13)-SUM(J10:J13)</f>
        <v>503000</v>
      </c>
      <c r="AB10" s="83">
        <f>SUM(X10:X13)/SUM(J10:J13)</f>
        <v>1.4657407407407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3</v>
      </c>
      <c r="AN10" s="101">
        <f>IF(P10=0,"",IF(AM10=0,"",(AM10/P10)))</f>
        <v>0.6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0.2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0.2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66</v>
      </c>
      <c r="C11" s="348"/>
      <c r="D11" s="348"/>
      <c r="E11" s="348"/>
      <c r="F11" s="348" t="s">
        <v>67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110</v>
      </c>
      <c r="O11" s="92">
        <v>0</v>
      </c>
      <c r="P11" s="93">
        <f>N11+O11</f>
        <v>110</v>
      </c>
      <c r="Q11" s="80" t="str">
        <f>IFERROR(P11/M11,"-")</f>
        <v>-</v>
      </c>
      <c r="R11" s="79">
        <v>5</v>
      </c>
      <c r="S11" s="79">
        <v>6</v>
      </c>
      <c r="T11" s="80">
        <f>IFERROR(R11/(P11),"-")</f>
        <v>0.045454545454545</v>
      </c>
      <c r="U11" s="337"/>
      <c r="V11" s="82">
        <v>3</v>
      </c>
      <c r="W11" s="80">
        <f>IF(P11=0,"-",V11/P11)</f>
        <v>0.027272727272727</v>
      </c>
      <c r="X11" s="336">
        <v>224000</v>
      </c>
      <c r="Y11" s="337">
        <f>IFERROR(X11/P11,"-")</f>
        <v>2036.3636363636</v>
      </c>
      <c r="Z11" s="337">
        <f>IFERROR(X11/V11,"-")</f>
        <v>74666.666666667</v>
      </c>
      <c r="AA11" s="331"/>
      <c r="AB11" s="83"/>
      <c r="AC11" s="77"/>
      <c r="AD11" s="94">
        <v>6</v>
      </c>
      <c r="AE11" s="95">
        <f>IF(P11=0,"",IF(AD11=0,"",(AD11/P11)))</f>
        <v>0.054545454545455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29</v>
      </c>
      <c r="AN11" s="101">
        <f>IF(P11=0,"",IF(AM11=0,"",(AM11/P11)))</f>
        <v>0.26363636363636</v>
      </c>
      <c r="AO11" s="100">
        <v>1</v>
      </c>
      <c r="AP11" s="102">
        <f>IFERROR(AO11/AM11,"-")</f>
        <v>0.03448275862069</v>
      </c>
      <c r="AQ11" s="103">
        <v>8000</v>
      </c>
      <c r="AR11" s="104">
        <f>IFERROR(AQ11/AM11,"-")</f>
        <v>275.86206896552</v>
      </c>
      <c r="AS11" s="105"/>
      <c r="AT11" s="105">
        <v>1</v>
      </c>
      <c r="AU11" s="105"/>
      <c r="AV11" s="106">
        <v>14</v>
      </c>
      <c r="AW11" s="107">
        <f>IF(P11=0,"",IF(AV11=0,"",(AV11/P11)))</f>
        <v>0.12727272727273</v>
      </c>
      <c r="AX11" s="106">
        <v>1</v>
      </c>
      <c r="AY11" s="108">
        <f>IFERROR(AX11/AV11,"-")</f>
        <v>0.071428571428571</v>
      </c>
      <c r="AZ11" s="109">
        <v>3000</v>
      </c>
      <c r="BA11" s="110">
        <f>IFERROR(AZ11/AV11,"-")</f>
        <v>214.28571428571</v>
      </c>
      <c r="BB11" s="111">
        <v>1</v>
      </c>
      <c r="BC11" s="111"/>
      <c r="BD11" s="111"/>
      <c r="BE11" s="112">
        <v>17</v>
      </c>
      <c r="BF11" s="113">
        <f>IF(P11=0,"",IF(BE11=0,"",(BE11/P11)))</f>
        <v>0.15454545454545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29</v>
      </c>
      <c r="BO11" s="120">
        <f>IF(P11=0,"",IF(BN11=0,"",(BN11/P11)))</f>
        <v>0.26363636363636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13</v>
      </c>
      <c r="BX11" s="127">
        <f>IF(P11=0,"",IF(BW11=0,"",(BW11/P11)))</f>
        <v>0.11818181818182</v>
      </c>
      <c r="BY11" s="128">
        <v>2</v>
      </c>
      <c r="BZ11" s="129">
        <f>IFERROR(BY11/BW11,"-")</f>
        <v>0.15384615384615</v>
      </c>
      <c r="CA11" s="130">
        <v>213000</v>
      </c>
      <c r="CB11" s="131">
        <f>IFERROR(CA11/BW11,"-")</f>
        <v>16384.615384615</v>
      </c>
      <c r="CC11" s="132">
        <v>1</v>
      </c>
      <c r="CD11" s="132"/>
      <c r="CE11" s="132">
        <v>1</v>
      </c>
      <c r="CF11" s="133">
        <v>2</v>
      </c>
      <c r="CG11" s="134">
        <f>IF(P11=0,"",IF(CF11=0,"",(CF11/P11)))</f>
        <v>0.018181818181818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224000</v>
      </c>
      <c r="CQ11" s="141">
        <v>210000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8" t="s">
        <v>68</v>
      </c>
      <c r="C12" s="348"/>
      <c r="D12" s="348"/>
      <c r="E12" s="348"/>
      <c r="F12" s="348" t="s">
        <v>69</v>
      </c>
      <c r="G12" s="90"/>
      <c r="H12" s="90"/>
      <c r="I12" s="90"/>
      <c r="J12" s="331"/>
      <c r="K12" s="79">
        <v>149</v>
      </c>
      <c r="L12" s="79">
        <v>84</v>
      </c>
      <c r="M12" s="79">
        <v>77</v>
      </c>
      <c r="N12" s="91">
        <v>21</v>
      </c>
      <c r="O12" s="92">
        <v>1</v>
      </c>
      <c r="P12" s="93">
        <f>N12+O12</f>
        <v>22</v>
      </c>
      <c r="Q12" s="80">
        <f>IFERROR(P12/M12,"-")</f>
        <v>0.28571428571429</v>
      </c>
      <c r="R12" s="79">
        <v>3</v>
      </c>
      <c r="S12" s="79">
        <v>3</v>
      </c>
      <c r="T12" s="80">
        <f>IFERROR(R12/(P12),"-")</f>
        <v>0.13636363636364</v>
      </c>
      <c r="U12" s="337"/>
      <c r="V12" s="82">
        <v>2</v>
      </c>
      <c r="W12" s="80">
        <f>IF(P12=0,"-",V12/P12)</f>
        <v>0.090909090909091</v>
      </c>
      <c r="X12" s="336">
        <v>13000</v>
      </c>
      <c r="Y12" s="337">
        <f>IFERROR(X12/P12,"-")</f>
        <v>590.90909090909</v>
      </c>
      <c r="Z12" s="337">
        <f>IFERROR(X12/V12,"-")</f>
        <v>6500</v>
      </c>
      <c r="AA12" s="331"/>
      <c r="AB12" s="83"/>
      <c r="AC12" s="77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3</v>
      </c>
      <c r="AN12" s="101">
        <f>IF(P12=0,"",IF(AM12=0,"",(AM12/P12)))</f>
        <v>0.13636363636364</v>
      </c>
      <c r="AO12" s="100"/>
      <c r="AP12" s="102">
        <f>IFERROR(AO12/AM12,"-")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3</v>
      </c>
      <c r="AW12" s="107">
        <f>IF(P12=0,"",IF(AV12=0,"",(AV12/P12)))</f>
        <v>0.13636363636364</v>
      </c>
      <c r="AX12" s="106">
        <v>1</v>
      </c>
      <c r="AY12" s="108">
        <f>IFERROR(AX12/AV12,"-")</f>
        <v>0.33333333333333</v>
      </c>
      <c r="AZ12" s="109">
        <v>5000</v>
      </c>
      <c r="BA12" s="110">
        <f>IFERROR(AZ12/AV12,"-")</f>
        <v>1666.6666666667</v>
      </c>
      <c r="BB12" s="111">
        <v>1</v>
      </c>
      <c r="BC12" s="111"/>
      <c r="BD12" s="111"/>
      <c r="BE12" s="112">
        <v>4</v>
      </c>
      <c r="BF12" s="113">
        <f>IF(P12=0,"",IF(BE12=0,"",(BE12/P12)))</f>
        <v>0.18181818181818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8</v>
      </c>
      <c r="BO12" s="120">
        <f>IF(P12=0,"",IF(BN12=0,"",(BN12/P12)))</f>
        <v>0.36363636363636</v>
      </c>
      <c r="BP12" s="121">
        <v>1</v>
      </c>
      <c r="BQ12" s="122">
        <f>IFERROR(BP12/BN12,"-")</f>
        <v>0.125</v>
      </c>
      <c r="BR12" s="123">
        <v>8000</v>
      </c>
      <c r="BS12" s="124">
        <f>IFERROR(BR12/BN12,"-")</f>
        <v>1000</v>
      </c>
      <c r="BT12" s="125"/>
      <c r="BU12" s="125">
        <v>1</v>
      </c>
      <c r="BV12" s="125"/>
      <c r="BW12" s="126">
        <v>2</v>
      </c>
      <c r="BX12" s="127">
        <f>IF(P12=0,"",IF(BW12=0,"",(BW12/P12)))</f>
        <v>0.090909090909091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2</v>
      </c>
      <c r="CG12" s="134">
        <f>IF(P12=0,"",IF(CF12=0,"",(CF12/P12)))</f>
        <v>0.090909090909091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13000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348" t="s">
        <v>70</v>
      </c>
      <c r="C13" s="348"/>
      <c r="D13" s="348"/>
      <c r="E13" s="348"/>
      <c r="F13" s="348" t="s">
        <v>69</v>
      </c>
      <c r="G13" s="90"/>
      <c r="H13" s="90"/>
      <c r="I13" s="90"/>
      <c r="J13" s="331"/>
      <c r="K13" s="79">
        <v>317</v>
      </c>
      <c r="L13" s="79">
        <v>179</v>
      </c>
      <c r="M13" s="79">
        <v>276</v>
      </c>
      <c r="N13" s="91">
        <v>46</v>
      </c>
      <c r="O13" s="92">
        <v>0</v>
      </c>
      <c r="P13" s="93">
        <f>N13+O13</f>
        <v>46</v>
      </c>
      <c r="Q13" s="80">
        <f>IFERROR(P13/M13,"-")</f>
        <v>0.16666666666667</v>
      </c>
      <c r="R13" s="79">
        <v>14</v>
      </c>
      <c r="S13" s="79">
        <v>12</v>
      </c>
      <c r="T13" s="80">
        <f>IFERROR(R13/(P13),"-")</f>
        <v>0.30434782608696</v>
      </c>
      <c r="U13" s="337"/>
      <c r="V13" s="82">
        <v>11</v>
      </c>
      <c r="W13" s="80">
        <f>IF(P13=0,"-",V13/P13)</f>
        <v>0.23913043478261</v>
      </c>
      <c r="X13" s="336">
        <v>1346000</v>
      </c>
      <c r="Y13" s="337">
        <f>IFERROR(X13/P13,"-")</f>
        <v>29260.869565217</v>
      </c>
      <c r="Z13" s="337">
        <f>IFERROR(X13/V13,"-")</f>
        <v>122363.63636364</v>
      </c>
      <c r="AA13" s="331"/>
      <c r="AB13" s="83"/>
      <c r="AC13" s="77"/>
      <c r="AD13" s="94">
        <v>1</v>
      </c>
      <c r="AE13" s="95">
        <f>IF(P13=0,"",IF(AD13=0,"",(AD13/P13)))</f>
        <v>0.021739130434783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7</v>
      </c>
      <c r="AN13" s="101">
        <f>IF(P13=0,"",IF(AM13=0,"",(AM13/P13)))</f>
        <v>0.15217391304348</v>
      </c>
      <c r="AO13" s="100"/>
      <c r="AP13" s="102">
        <f>IFERROR(AO13/AM13,"-")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0.043478260869565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5</v>
      </c>
      <c r="BF13" s="113">
        <f>IF(P13=0,"",IF(BE13=0,"",(BE13/P13)))</f>
        <v>0.10869565217391</v>
      </c>
      <c r="BG13" s="112">
        <v>1</v>
      </c>
      <c r="BH13" s="114">
        <f>IFERROR(BG13/BE13,"-")</f>
        <v>0.2</v>
      </c>
      <c r="BI13" s="115">
        <v>80000</v>
      </c>
      <c r="BJ13" s="116">
        <f>IFERROR(BI13/BE13,"-")</f>
        <v>16000</v>
      </c>
      <c r="BK13" s="117"/>
      <c r="BL13" s="117"/>
      <c r="BM13" s="117">
        <v>1</v>
      </c>
      <c r="BN13" s="119">
        <v>15</v>
      </c>
      <c r="BO13" s="120">
        <f>IF(P13=0,"",IF(BN13=0,"",(BN13/P13)))</f>
        <v>0.32608695652174</v>
      </c>
      <c r="BP13" s="121">
        <v>3</v>
      </c>
      <c r="BQ13" s="122">
        <f>IFERROR(BP13/BN13,"-")</f>
        <v>0.2</v>
      </c>
      <c r="BR13" s="123">
        <v>82000</v>
      </c>
      <c r="BS13" s="124">
        <f>IFERROR(BR13/BN13,"-")</f>
        <v>5466.6666666667</v>
      </c>
      <c r="BT13" s="125">
        <v>1</v>
      </c>
      <c r="BU13" s="125"/>
      <c r="BV13" s="125">
        <v>2</v>
      </c>
      <c r="BW13" s="126">
        <v>13</v>
      </c>
      <c r="BX13" s="127">
        <f>IF(P13=0,"",IF(BW13=0,"",(BW13/P13)))</f>
        <v>0.28260869565217</v>
      </c>
      <c r="BY13" s="128">
        <v>6</v>
      </c>
      <c r="BZ13" s="129">
        <f>IFERROR(BY13/BW13,"-")</f>
        <v>0.46153846153846</v>
      </c>
      <c r="CA13" s="130">
        <v>374000</v>
      </c>
      <c r="CB13" s="131">
        <f>IFERROR(CA13/BW13,"-")</f>
        <v>28769.230769231</v>
      </c>
      <c r="CC13" s="132">
        <v>1</v>
      </c>
      <c r="CD13" s="132"/>
      <c r="CE13" s="132">
        <v>5</v>
      </c>
      <c r="CF13" s="133">
        <v>3</v>
      </c>
      <c r="CG13" s="134">
        <f>IF(P13=0,"",IF(CF13=0,"",(CF13/P13)))</f>
        <v>0.065217391304348</v>
      </c>
      <c r="CH13" s="135">
        <v>1</v>
      </c>
      <c r="CI13" s="136">
        <f>IFERROR(CH13/CF13,"-")</f>
        <v>0.33333333333333</v>
      </c>
      <c r="CJ13" s="137">
        <v>815000</v>
      </c>
      <c r="CK13" s="138">
        <f>IFERROR(CJ13/CF13,"-")</f>
        <v>271666.66666667</v>
      </c>
      <c r="CL13" s="139"/>
      <c r="CM13" s="139"/>
      <c r="CN13" s="139">
        <v>1</v>
      </c>
      <c r="CO13" s="140">
        <v>11</v>
      </c>
      <c r="CP13" s="141">
        <v>1346000</v>
      </c>
      <c r="CQ13" s="141">
        <v>815000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>
        <f>AB14</f>
        <v>1.6688888888889</v>
      </c>
      <c r="B14" s="348" t="s">
        <v>71</v>
      </c>
      <c r="C14" s="348"/>
      <c r="D14" s="348"/>
      <c r="E14" s="348"/>
      <c r="F14" s="348" t="s">
        <v>72</v>
      </c>
      <c r="G14" s="90" t="s">
        <v>73</v>
      </c>
      <c r="H14" s="90"/>
      <c r="I14" s="349" t="s">
        <v>65</v>
      </c>
      <c r="J14" s="332">
        <v>450000</v>
      </c>
      <c r="K14" s="34">
        <v>0</v>
      </c>
      <c r="L14" s="34">
        <v>0</v>
      </c>
      <c r="M14" s="31">
        <v>0</v>
      </c>
      <c r="N14" s="23">
        <v>0</v>
      </c>
      <c r="O14" s="23">
        <v>0</v>
      </c>
      <c r="P14" s="23">
        <f>N14+O14</f>
        <v>0</v>
      </c>
      <c r="Q14" s="32" t="str">
        <f>IFERROR(P14/M14,"-")</f>
        <v>-</v>
      </c>
      <c r="R14" s="32">
        <v>0</v>
      </c>
      <c r="S14" s="23">
        <v>0</v>
      </c>
      <c r="T14" s="32" t="str">
        <f>IFERROR(R14/(P14),"-")</f>
        <v>-</v>
      </c>
      <c r="U14" s="338">
        <f>IFERROR(J14/SUM(N14:O17),"-")</f>
        <v>3781.512605042</v>
      </c>
      <c r="V14" s="25">
        <v>0</v>
      </c>
      <c r="W14" s="25" t="str">
        <f>IF(P14=0,"-",V14/P14)</f>
        <v>-</v>
      </c>
      <c r="X14" s="338">
        <v>0</v>
      </c>
      <c r="Y14" s="338" t="str">
        <f>IFERROR(X14/P14,"-")</f>
        <v>-</v>
      </c>
      <c r="Z14" s="338" t="str">
        <f>IFERROR(X14/V14,"-")</f>
        <v>-</v>
      </c>
      <c r="AA14" s="338">
        <f>SUM(X14:X17)-SUM(J14:J17)</f>
        <v>301000</v>
      </c>
      <c r="AB14" s="33">
        <f>SUM(X14:X17)/SUM(J14:J17)</f>
        <v>1.6688888888889</v>
      </c>
      <c r="AC14" s="57"/>
      <c r="AD14" s="61"/>
      <c r="AE14" s="62" t="str">
        <f>IF(P14=0,"",IF(AD14=0,"",(AD14/P14)))</f>
        <v/>
      </c>
      <c r="AF14" s="61"/>
      <c r="AG14" s="65" t="str">
        <f>IFERROR(AF14/AD14,"-")</f>
        <v>-</v>
      </c>
      <c r="AH14" s="66"/>
      <c r="AI14" s="67" t="str">
        <f>IFERROR(AH14/AD14,"-")</f>
        <v>-</v>
      </c>
      <c r="AJ14" s="68"/>
      <c r="AK14" s="68"/>
      <c r="AL14" s="68"/>
      <c r="AM14" s="61"/>
      <c r="AN14" s="62" t="str">
        <f>IF(P14=0,"",IF(AM14=0,"",(AM14/P14)))</f>
        <v/>
      </c>
      <c r="AO14" s="61"/>
      <c r="AP14" s="65" t="str">
        <f>IFERROR(AO14/AM14,"-")</f>
        <v>-</v>
      </c>
      <c r="AQ14" s="66"/>
      <c r="AR14" s="67" t="str">
        <f>IFERROR(AQ14/AM14,"-")</f>
        <v>-</v>
      </c>
      <c r="AS14" s="68"/>
      <c r="AT14" s="68"/>
      <c r="AU14" s="68"/>
      <c r="AV14" s="61"/>
      <c r="AW14" s="62" t="str">
        <f>IF(P14=0,"",IF(AV14=0,"",(AV14/P14)))</f>
        <v/>
      </c>
      <c r="AX14" s="61"/>
      <c r="AY14" s="65" t="str">
        <f>IFERROR(AX14/AV14,"-")</f>
        <v>-</v>
      </c>
      <c r="AZ14" s="66"/>
      <c r="BA14" s="67" t="str">
        <f>IFERROR(AZ14/AV14,"-")</f>
        <v>-</v>
      </c>
      <c r="BB14" s="68"/>
      <c r="BC14" s="68"/>
      <c r="BD14" s="68"/>
      <c r="BE14" s="61"/>
      <c r="BF14" s="62" t="str">
        <f>IF(P14=0,"",IF(BE14=0,"",(BE14/P14)))</f>
        <v/>
      </c>
      <c r="BG14" s="61"/>
      <c r="BH14" s="65" t="str">
        <f>IFERROR(BG14/BE14,"-")</f>
        <v>-</v>
      </c>
      <c r="BI14" s="66"/>
      <c r="BJ14" s="67" t="str">
        <f>IFERROR(BI14/BE14,"-")</f>
        <v>-</v>
      </c>
      <c r="BK14" s="68"/>
      <c r="BL14" s="68"/>
      <c r="BM14" s="68"/>
      <c r="BN14" s="63"/>
      <c r="BO14" s="64" t="str">
        <f>IF(P14=0,"",IF(BN14=0,"",(BN14/P14)))</f>
        <v/>
      </c>
      <c r="BP14" s="61"/>
      <c r="BQ14" s="65" t="str">
        <f>IFERROR(BP14/BN14,"-")</f>
        <v>-</v>
      </c>
      <c r="BR14" s="66"/>
      <c r="BS14" s="67" t="str">
        <f>IFERROR(BR14/BN14,"-")</f>
        <v>-</v>
      </c>
      <c r="BT14" s="68"/>
      <c r="BU14" s="68"/>
      <c r="BV14" s="68"/>
      <c r="BW14" s="63"/>
      <c r="BX14" s="64" t="str">
        <f>IF(P14=0,"",IF(BW14=0,"",(BW14/P14)))</f>
        <v/>
      </c>
      <c r="BY14" s="61"/>
      <c r="BZ14" s="65" t="str">
        <f>IFERROR(BY14/BW14,"-")</f>
        <v>-</v>
      </c>
      <c r="CA14" s="66"/>
      <c r="CB14" s="67" t="str">
        <f>IFERROR(CA14/BW14,"-")</f>
        <v>-</v>
      </c>
      <c r="CC14" s="68"/>
      <c r="CD14" s="68"/>
      <c r="CE14" s="68"/>
      <c r="CF14" s="63"/>
      <c r="CG14" s="64" t="str">
        <f>IF(P14=0,"",IF(CF14=0,"",(CF14/P14)))</f>
        <v/>
      </c>
      <c r="CH14" s="61"/>
      <c r="CI14" s="65" t="str">
        <f>IFERROR(CH14/CF14,"-")</f>
        <v>-</v>
      </c>
      <c r="CJ14" s="66"/>
      <c r="CK14" s="67" t="str">
        <f>IFERROR(CJ14/CF14,"-")</f>
        <v>-</v>
      </c>
      <c r="CL14" s="68"/>
      <c r="CM14" s="68"/>
      <c r="CN14" s="68"/>
      <c r="CO14" s="69">
        <v>0</v>
      </c>
      <c r="CP14" s="66">
        <v>0</v>
      </c>
      <c r="CQ14" s="66"/>
      <c r="CR14" s="66"/>
      <c r="CS14" s="70" t="str">
        <f>IF(AND(CQ14=0,CR14=0),"",IF(AND(CQ14&lt;=100000,CR14&lt;=100000),"",IF(CQ14/CP14&gt;0.7,"男高",IF(CR14/CP14&gt;0.7,"女高",""))))</f>
        <v/>
      </c>
    </row>
    <row r="15" spans="1:98">
      <c r="A15" s="30"/>
      <c r="B15" s="348" t="s">
        <v>74</v>
      </c>
      <c r="C15" s="348"/>
      <c r="D15" s="348"/>
      <c r="E15" s="348"/>
      <c r="F15" s="348" t="s">
        <v>67</v>
      </c>
      <c r="G15" s="36"/>
      <c r="H15" s="36"/>
      <c r="I15" s="73"/>
      <c r="J15" s="333"/>
      <c r="K15" s="34">
        <v>0</v>
      </c>
      <c r="L15" s="34">
        <v>0</v>
      </c>
      <c r="M15" s="31">
        <v>0</v>
      </c>
      <c r="N15" s="23">
        <v>97</v>
      </c>
      <c r="O15" s="23">
        <v>1</v>
      </c>
      <c r="P15" s="23">
        <f>N15+O15</f>
        <v>98</v>
      </c>
      <c r="Q15" s="32" t="str">
        <f>IFERROR(P15/M15,"-")</f>
        <v>-</v>
      </c>
      <c r="R15" s="32">
        <v>7</v>
      </c>
      <c r="S15" s="23">
        <v>5</v>
      </c>
      <c r="T15" s="32">
        <f>IFERROR(R15/(P15),"-")</f>
        <v>0.071428571428571</v>
      </c>
      <c r="U15" s="338"/>
      <c r="V15" s="25">
        <v>5</v>
      </c>
      <c r="W15" s="25">
        <f>IF(P15=0,"-",V15/P15)</f>
        <v>0.051020408163265</v>
      </c>
      <c r="X15" s="338">
        <v>626000</v>
      </c>
      <c r="Y15" s="338">
        <f>IFERROR(X15/P15,"-")</f>
        <v>6387.7551020408</v>
      </c>
      <c r="Z15" s="338">
        <f>IFERROR(X15/V15,"-")</f>
        <v>125200</v>
      </c>
      <c r="AA15" s="338"/>
      <c r="AB15" s="33"/>
      <c r="AC15" s="59"/>
      <c r="AD15" s="61"/>
      <c r="AE15" s="62">
        <f>IF(P15=0,"",IF(AD15=0,"",(AD15/P15)))</f>
        <v>0</v>
      </c>
      <c r="AF15" s="61"/>
      <c r="AG15" s="65" t="str">
        <f>IFERROR(AF15/AD15,"-")</f>
        <v>-</v>
      </c>
      <c r="AH15" s="66"/>
      <c r="AI15" s="67" t="str">
        <f>IFERROR(AH15/AD15,"-")</f>
        <v>-</v>
      </c>
      <c r="AJ15" s="68"/>
      <c r="AK15" s="68"/>
      <c r="AL15" s="68"/>
      <c r="AM15" s="61">
        <v>3</v>
      </c>
      <c r="AN15" s="62">
        <f>IF(P15=0,"",IF(AM15=0,"",(AM15/P15)))</f>
        <v>0.030612244897959</v>
      </c>
      <c r="AO15" s="61"/>
      <c r="AP15" s="65">
        <f>IFERROR(AO15/AM15,"-")</f>
        <v>0</v>
      </c>
      <c r="AQ15" s="66"/>
      <c r="AR15" s="67">
        <f>IFERROR(AQ15/AM15,"-")</f>
        <v>0</v>
      </c>
      <c r="AS15" s="68"/>
      <c r="AT15" s="68"/>
      <c r="AU15" s="68"/>
      <c r="AV15" s="61">
        <v>1</v>
      </c>
      <c r="AW15" s="62">
        <f>IF(P15=0,"",IF(AV15=0,"",(AV15/P15)))</f>
        <v>0.010204081632653</v>
      </c>
      <c r="AX15" s="61"/>
      <c r="AY15" s="65">
        <f>IFERROR(AX15/AV15,"-")</f>
        <v>0</v>
      </c>
      <c r="AZ15" s="66"/>
      <c r="BA15" s="67">
        <f>IFERROR(AZ15/AV15,"-")</f>
        <v>0</v>
      </c>
      <c r="BB15" s="68"/>
      <c r="BC15" s="68"/>
      <c r="BD15" s="68"/>
      <c r="BE15" s="61">
        <v>18</v>
      </c>
      <c r="BF15" s="62">
        <f>IF(P15=0,"",IF(BE15=0,"",(BE15/P15)))</f>
        <v>0.18367346938776</v>
      </c>
      <c r="BG15" s="61">
        <v>1</v>
      </c>
      <c r="BH15" s="65">
        <f>IFERROR(BG15/BE15,"-")</f>
        <v>0.055555555555556</v>
      </c>
      <c r="BI15" s="66">
        <v>3000</v>
      </c>
      <c r="BJ15" s="67">
        <f>IFERROR(BI15/BE15,"-")</f>
        <v>166.66666666667</v>
      </c>
      <c r="BK15" s="68">
        <v>1</v>
      </c>
      <c r="BL15" s="68"/>
      <c r="BM15" s="68"/>
      <c r="BN15" s="63">
        <v>41</v>
      </c>
      <c r="BO15" s="64">
        <f>IF(P15=0,"",IF(BN15=0,"",(BN15/P15)))</f>
        <v>0.41836734693878</v>
      </c>
      <c r="BP15" s="61">
        <v>2</v>
      </c>
      <c r="BQ15" s="65">
        <f>IFERROR(BP15/BN15,"-")</f>
        <v>0.048780487804878</v>
      </c>
      <c r="BR15" s="66">
        <v>15000</v>
      </c>
      <c r="BS15" s="67">
        <f>IFERROR(BR15/BN15,"-")</f>
        <v>365.85365853659</v>
      </c>
      <c r="BT15" s="68">
        <v>2</v>
      </c>
      <c r="BU15" s="68"/>
      <c r="BV15" s="68"/>
      <c r="BW15" s="63">
        <v>25</v>
      </c>
      <c r="BX15" s="64">
        <f>IF(P15=0,"",IF(BW15=0,"",(BW15/P15)))</f>
        <v>0.25510204081633</v>
      </c>
      <c r="BY15" s="61">
        <v>1</v>
      </c>
      <c r="BZ15" s="65">
        <f>IFERROR(BY15/BW15,"-")</f>
        <v>0.04</v>
      </c>
      <c r="CA15" s="66">
        <v>570000</v>
      </c>
      <c r="CB15" s="67">
        <f>IFERROR(CA15/BW15,"-")</f>
        <v>22800</v>
      </c>
      <c r="CC15" s="68"/>
      <c r="CD15" s="68"/>
      <c r="CE15" s="68">
        <v>1</v>
      </c>
      <c r="CF15" s="63">
        <v>10</v>
      </c>
      <c r="CG15" s="64">
        <f>IF(P15=0,"",IF(CF15=0,"",(CF15/P15)))</f>
        <v>0.10204081632653</v>
      </c>
      <c r="CH15" s="61">
        <v>1</v>
      </c>
      <c r="CI15" s="65">
        <f>IFERROR(CH15/CF15,"-")</f>
        <v>0.1</v>
      </c>
      <c r="CJ15" s="66">
        <v>38000</v>
      </c>
      <c r="CK15" s="67">
        <f>IFERROR(CJ15/CF15,"-")</f>
        <v>3800</v>
      </c>
      <c r="CL15" s="68"/>
      <c r="CM15" s="68"/>
      <c r="CN15" s="68">
        <v>1</v>
      </c>
      <c r="CO15" s="69">
        <v>5</v>
      </c>
      <c r="CP15" s="66">
        <v>626000</v>
      </c>
      <c r="CQ15" s="66">
        <v>570000</v>
      </c>
      <c r="CR15" s="66"/>
      <c r="CS15" s="70" t="str">
        <f>IF(AND(CQ15=0,CR15=0),"",IF(AND(CQ15&lt;=100000,CR15&lt;=100000),"",IF(CQ15/CP15&gt;0.7,"男高",IF(CR15/CP15&gt;0.7,"女高",""))))</f>
        <v>男高</v>
      </c>
    </row>
    <row r="16" spans="1:98">
      <c r="A16" s="19"/>
      <c r="B16" s="348" t="s">
        <v>75</v>
      </c>
      <c r="C16" s="348"/>
      <c r="D16" s="348"/>
      <c r="E16" s="348"/>
      <c r="F16" s="348" t="s">
        <v>69</v>
      </c>
      <c r="G16" s="40"/>
      <c r="H16" s="40"/>
      <c r="I16" s="40"/>
      <c r="J16" s="334"/>
      <c r="K16" s="41">
        <v>4</v>
      </c>
      <c r="L16" s="41">
        <v>1</v>
      </c>
      <c r="M16" s="41">
        <v>0</v>
      </c>
      <c r="N16" s="41">
        <v>0</v>
      </c>
      <c r="O16" s="41">
        <v>0</v>
      </c>
      <c r="P16" s="41">
        <f>N16+O16</f>
        <v>0</v>
      </c>
      <c r="Q16" s="42" t="str">
        <f>IFERROR(P16/M16,"-")</f>
        <v>-</v>
      </c>
      <c r="R16" s="76">
        <v>0</v>
      </c>
      <c r="S16" s="76">
        <v>0</v>
      </c>
      <c r="T16" s="42" t="str">
        <f>IFERROR(R16/(P16),"-")</f>
        <v>-</v>
      </c>
      <c r="U16" s="339"/>
      <c r="V16" s="44">
        <v>0</v>
      </c>
      <c r="W16" s="42" t="str">
        <f>IF(P16=0,"-",V16/P16)</f>
        <v>-</v>
      </c>
      <c r="X16" s="334">
        <v>0</v>
      </c>
      <c r="Y16" s="334" t="str">
        <f>IFERROR(X16/P16,"-")</f>
        <v>-</v>
      </c>
      <c r="Z16" s="334" t="str">
        <f>IFERROR(X16/V16,"-")</f>
        <v>-</v>
      </c>
      <c r="AA16" s="334"/>
      <c r="AB16" s="45"/>
      <c r="AC16" s="58"/>
      <c r="AD16" s="60"/>
      <c r="AE16" s="60" t="str">
        <f>IF(P16=0,"",IF(AD16=0,"",(AD16/P16)))</f>
        <v/>
      </c>
      <c r="AF16" s="60"/>
      <c r="AG16" s="60" t="str">
        <f>IFERROR(AF16/AD16,"-")</f>
        <v>-</v>
      </c>
      <c r="AH16" s="60"/>
      <c r="AI16" s="60" t="str">
        <f>IFERROR(AH16/AD16,"-")</f>
        <v>-</v>
      </c>
      <c r="AJ16" s="60"/>
      <c r="AK16" s="60"/>
      <c r="AL16" s="60"/>
      <c r="AM16" s="60"/>
      <c r="AN16" s="60" t="str">
        <f>IF(P16=0,"",IF(AM16=0,"",(AM16/P16)))</f>
        <v/>
      </c>
      <c r="AO16" s="60"/>
      <c r="AP16" s="60" t="str">
        <f>IFERROR(AO16/AM16,"-")</f>
        <v>-</v>
      </c>
      <c r="AQ16" s="60"/>
      <c r="AR16" s="60" t="str">
        <f>IFERROR(AQ16/AM16,"-")</f>
        <v>-</v>
      </c>
      <c r="AS16" s="60"/>
      <c r="AT16" s="60"/>
      <c r="AU16" s="60"/>
      <c r="AV16" s="60"/>
      <c r="AW16" s="60" t="str">
        <f>IF(P16=0,"",IF(AV16=0,"",(AV16/P16)))</f>
        <v/>
      </c>
      <c r="AX16" s="60"/>
      <c r="AY16" s="60" t="str">
        <f>IFERROR(AX16/AV16,"-")</f>
        <v>-</v>
      </c>
      <c r="AZ16" s="60"/>
      <c r="BA16" s="60" t="str">
        <f>IFERROR(AZ16/AV16,"-")</f>
        <v>-</v>
      </c>
      <c r="BB16" s="60"/>
      <c r="BC16" s="60"/>
      <c r="BD16" s="60"/>
      <c r="BE16" s="60"/>
      <c r="BF16" s="60" t="str">
        <f>IF(P16=0,"",IF(BE16=0,"",(BE16/P16)))</f>
        <v/>
      </c>
      <c r="BG16" s="60"/>
      <c r="BH16" s="60" t="str">
        <f>IFERROR(BG16/BE16,"-")</f>
        <v>-</v>
      </c>
      <c r="BI16" s="60"/>
      <c r="BJ16" s="60" t="str">
        <f>IFERROR(BI16/BE16,"-")</f>
        <v>-</v>
      </c>
      <c r="BK16" s="60"/>
      <c r="BL16" s="60"/>
      <c r="BM16" s="60"/>
      <c r="BN16" s="60"/>
      <c r="BO16" s="60" t="str">
        <f>IF(P16=0,"",IF(BN16=0,"",(BN16/P16)))</f>
        <v/>
      </c>
      <c r="BP16" s="60"/>
      <c r="BQ16" s="60" t="str">
        <f>IFERROR(BP16/BN16,"-")</f>
        <v>-</v>
      </c>
      <c r="BR16" s="60"/>
      <c r="BS16" s="60" t="str">
        <f>IFERROR(BR16/BN16,"-")</f>
        <v>-</v>
      </c>
      <c r="BT16" s="60"/>
      <c r="BU16" s="60"/>
      <c r="BV16" s="60"/>
      <c r="BW16" s="60"/>
      <c r="BX16" s="60" t="str">
        <f>IF(P16=0,"",IF(BW16=0,"",(BW16/P16)))</f>
        <v/>
      </c>
      <c r="BY16" s="60"/>
      <c r="BZ16" s="60" t="str">
        <f>IFERROR(BY16/BW16,"-")</f>
        <v>-</v>
      </c>
      <c r="CA16" s="60"/>
      <c r="CB16" s="60" t="str">
        <f>IFERROR(CA16/BW16,"-")</f>
        <v>-</v>
      </c>
      <c r="CC16" s="60"/>
      <c r="CD16" s="60"/>
      <c r="CE16" s="60"/>
      <c r="CF16" s="60"/>
      <c r="CG16" s="60" t="str">
        <f>IF(P16=0,"",IF(CF16=0,"",(CF16/P16)))</f>
        <v/>
      </c>
      <c r="CH16" s="60"/>
      <c r="CI16" s="60" t="str">
        <f>IFERROR(CH16/CF16,"-")</f>
        <v>-</v>
      </c>
      <c r="CJ16" s="60"/>
      <c r="CK16" s="60" t="str">
        <f>IFERROR(CJ16/CF16,"-")</f>
        <v>-</v>
      </c>
      <c r="CL16" s="60"/>
      <c r="CM16" s="60"/>
      <c r="CN16" s="60"/>
      <c r="CO16" s="60">
        <v>0</v>
      </c>
      <c r="CP16" s="60">
        <v>0</v>
      </c>
      <c r="CQ16" s="60"/>
      <c r="CR16" s="60"/>
      <c r="CS16" s="60" t="str">
        <f>IF(AND(CQ16=0,CR16=0),"",IF(AND(CQ16&lt;=100000,CR16&lt;=100000),"",IF(CQ16/CP16&gt;0.7,"男高",IF(CR16/CP16&gt;0.7,"女高",""))))</f>
        <v/>
      </c>
    </row>
    <row r="17" spans="1:98">
      <c r="B17" s="348" t="s">
        <v>76</v>
      </c>
      <c r="C17" s="348"/>
      <c r="D17" s="348"/>
      <c r="E17" s="348"/>
      <c r="F17" s="348" t="s">
        <v>69</v>
      </c>
      <c r="G17" s="72"/>
      <c r="H17" s="72"/>
      <c r="I17" s="72"/>
      <c r="K17" s="72">
        <v>234</v>
      </c>
      <c r="L17" s="72">
        <v>128</v>
      </c>
      <c r="M17" s="72">
        <v>123</v>
      </c>
      <c r="N17" s="72">
        <v>21</v>
      </c>
      <c r="O17" s="72">
        <v>0</v>
      </c>
      <c r="P17" s="72">
        <f>N17+O17</f>
        <v>21</v>
      </c>
      <c r="Q17" s="72">
        <f>IFERROR(P17/M17,"-")</f>
        <v>0.17073170731707</v>
      </c>
      <c r="R17" s="72">
        <v>7</v>
      </c>
      <c r="S17" s="72">
        <v>6</v>
      </c>
      <c r="T17" s="72">
        <f>IFERROR(R17/(P17),"-")</f>
        <v>0.33333333333333</v>
      </c>
      <c r="V17" s="72">
        <v>4</v>
      </c>
      <c r="W17" s="72">
        <f>IF(P17=0,"-",V17/P17)</f>
        <v>0.19047619047619</v>
      </c>
      <c r="X17" s="72">
        <v>125000</v>
      </c>
      <c r="Y17" s="72">
        <f>IFERROR(X17/P17,"-")</f>
        <v>5952.380952381</v>
      </c>
      <c r="Z17" s="72">
        <f>IFERROR(X17/V17,"-")</f>
        <v>31250</v>
      </c>
      <c r="AD17" s="72"/>
      <c r="AE17" s="72">
        <f>IF(P17=0,"",IF(AD17=0,"",(AD17/P17)))</f>
        <v>0</v>
      </c>
      <c r="AF17" s="72"/>
      <c r="AG17" s="72" t="str">
        <f>IFERROR(AF17/AD17,"-")</f>
        <v>-</v>
      </c>
      <c r="AH17" s="72"/>
      <c r="AI17" s="72" t="str">
        <f>IFERROR(AH17/AD17,"-")</f>
        <v>-</v>
      </c>
      <c r="AJ17" s="72"/>
      <c r="AK17" s="72"/>
      <c r="AL17" s="72"/>
      <c r="AM17" s="72">
        <v>1</v>
      </c>
      <c r="AN17" s="72">
        <f>IF(P17=0,"",IF(AM17=0,"",(AM17/P17)))</f>
        <v>0.047619047619048</v>
      </c>
      <c r="AO17" s="72"/>
      <c r="AP17" s="72">
        <f>IFERROR(AO17/AM17,"-")</f>
        <v>0</v>
      </c>
      <c r="AQ17" s="72"/>
      <c r="AR17" s="72">
        <f>IFERROR(AQ17/AM17,"-")</f>
        <v>0</v>
      </c>
      <c r="AS17" s="72"/>
      <c r="AT17" s="72"/>
      <c r="AU17" s="72"/>
      <c r="AV17" s="72"/>
      <c r="AW17" s="72">
        <f>IF(P17=0,"",IF(AV17=0,"",(AV17/P17)))</f>
        <v>0</v>
      </c>
      <c r="AX17" s="72"/>
      <c r="AY17" s="72" t="str">
        <f>IFERROR(AX17/AV17,"-")</f>
        <v>-</v>
      </c>
      <c r="AZ17" s="72"/>
      <c r="BA17" s="72" t="str">
        <f>IFERROR(AZ17/AV17,"-")</f>
        <v>-</v>
      </c>
      <c r="BB17" s="72"/>
      <c r="BC17" s="72"/>
      <c r="BD17" s="72"/>
      <c r="BE17" s="72">
        <v>2</v>
      </c>
      <c r="BF17" s="72">
        <f>IF(P17=0,"",IF(BE17=0,"",(BE17/P17)))</f>
        <v>0.095238095238095</v>
      </c>
      <c r="BG17" s="72"/>
      <c r="BH17" s="72">
        <f>IFERROR(BG17/BE17,"-")</f>
        <v>0</v>
      </c>
      <c r="BI17" s="72"/>
      <c r="BJ17" s="72">
        <f>IFERROR(BI17/BE17,"-")</f>
        <v>0</v>
      </c>
      <c r="BK17" s="72"/>
      <c r="BL17" s="72"/>
      <c r="BM17" s="72"/>
      <c r="BN17" s="72">
        <v>4</v>
      </c>
      <c r="BO17" s="72">
        <f>IF(P17=0,"",IF(BN17=0,"",(BN17/P17)))</f>
        <v>0.19047619047619</v>
      </c>
      <c r="BP17" s="72">
        <v>1</v>
      </c>
      <c r="BQ17" s="72">
        <f>IFERROR(BP17/BN17,"-")</f>
        <v>0.25</v>
      </c>
      <c r="BR17" s="72">
        <v>8000</v>
      </c>
      <c r="BS17" s="72">
        <f>IFERROR(BR17/BN17,"-")</f>
        <v>2000</v>
      </c>
      <c r="BT17" s="72"/>
      <c r="BU17" s="72">
        <v>1</v>
      </c>
      <c r="BV17" s="72"/>
      <c r="BW17" s="72">
        <v>9</v>
      </c>
      <c r="BX17" s="72">
        <f>IF(P17=0,"",IF(BW17=0,"",(BW17/P17)))</f>
        <v>0.42857142857143</v>
      </c>
      <c r="BY17" s="72">
        <v>2</v>
      </c>
      <c r="BZ17" s="72">
        <f>IFERROR(BY17/BW17,"-")</f>
        <v>0.22222222222222</v>
      </c>
      <c r="CA17" s="72">
        <v>24000</v>
      </c>
      <c r="CB17" s="72">
        <f>IFERROR(CA17/BW17,"-")</f>
        <v>2666.6666666667</v>
      </c>
      <c r="CC17" s="72">
        <v>1</v>
      </c>
      <c r="CD17" s="72"/>
      <c r="CE17" s="72">
        <v>1</v>
      </c>
      <c r="CF17" s="72">
        <v>5</v>
      </c>
      <c r="CG17" s="72">
        <f>IF(P17=0,"",IF(CF17=0,"",(CF17/P17)))</f>
        <v>0.23809523809524</v>
      </c>
      <c r="CH17" s="72">
        <v>1</v>
      </c>
      <c r="CI17" s="72">
        <f>IFERROR(CH17/CF17,"-")</f>
        <v>0.2</v>
      </c>
      <c r="CJ17" s="72">
        <v>93000</v>
      </c>
      <c r="CK17" s="72">
        <f>IFERROR(CJ17/CF17,"-")</f>
        <v>18600</v>
      </c>
      <c r="CL17" s="72"/>
      <c r="CM17" s="72"/>
      <c r="CN17" s="72">
        <v>1</v>
      </c>
      <c r="CO17" s="72">
        <v>4</v>
      </c>
      <c r="CP17" s="72">
        <v>125000</v>
      </c>
      <c r="CQ17" s="72">
        <v>93000</v>
      </c>
      <c r="CR17" s="72"/>
      <c r="CS17" s="72" t="str">
        <f>IF(AND(CQ17=0,CR17=0),"",IF(AND(CQ17&lt;=100000,CR17&lt;=100000),"",IF(CQ17/CP17&gt;0.7,"男高",IF(CR17/CP17&gt;0.7,"女高",""))))</f>
        <v/>
      </c>
    </row>
    <row r="20" spans="1:98">
      <c r="A20" s="72">
        <f>AB20</f>
        <v>1.5254901960784</v>
      </c>
      <c r="G20" s="72" t="s">
        <v>77</v>
      </c>
      <c r="J20" s="72">
        <f>SUM(J6:J19)</f>
        <v>1530000</v>
      </c>
      <c r="K20" s="72">
        <f>SUM(K6:K19)</f>
        <v>729</v>
      </c>
      <c r="L20" s="72">
        <f>SUM(L6:L19)</f>
        <v>392</v>
      </c>
      <c r="M20" s="72">
        <f>SUM(M6:M19)</f>
        <v>550</v>
      </c>
      <c r="N20" s="72">
        <f>SUM(N6:N19)</f>
        <v>300</v>
      </c>
      <c r="O20" s="72">
        <f>SUM(O6:O19)</f>
        <v>2</v>
      </c>
      <c r="P20" s="72">
        <f>SUM(P6:P19)</f>
        <v>302</v>
      </c>
      <c r="Q20" s="72">
        <f>IFERROR(P20/M20,"-")</f>
        <v>0.54909090909091</v>
      </c>
      <c r="R20" s="72">
        <f>SUM(R6:R19)</f>
        <v>36</v>
      </c>
      <c r="S20" s="72">
        <f>SUM(S6:S19)</f>
        <v>33</v>
      </c>
      <c r="T20" s="72">
        <f>IFERROR(R20/P20,"-")</f>
        <v>0.11920529801325</v>
      </c>
      <c r="U20" s="72">
        <f>IFERROR(J20/P20,"-")</f>
        <v>5066.2251655629</v>
      </c>
      <c r="V20" s="72">
        <f>SUM(V6:V19)</f>
        <v>25</v>
      </c>
      <c r="W20" s="72">
        <f>IFERROR(V20/P20,"-")</f>
        <v>0.082781456953642</v>
      </c>
      <c r="X20" s="72">
        <f>SUM(X6:X19)</f>
        <v>2334000</v>
      </c>
      <c r="Y20" s="72">
        <f>IFERROR(X20/P20,"-")</f>
        <v>7728.4768211921</v>
      </c>
      <c r="Z20" s="72">
        <f>IFERROR(X20/V20,"-")</f>
        <v>93360</v>
      </c>
      <c r="AA20" s="72">
        <f>X20-J20</f>
        <v>804000</v>
      </c>
      <c r="AB20" s="72">
        <f>X20/J20</f>
        <v>1.5254901960784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3"/>
    <mergeCell ref="J10:J13"/>
    <mergeCell ref="U10:U13"/>
    <mergeCell ref="AA10:AA13"/>
    <mergeCell ref="AB10:AB13"/>
    <mergeCell ref="A14:A17"/>
    <mergeCell ref="J14:J17"/>
    <mergeCell ref="U14:U17"/>
    <mergeCell ref="AA14:AA17"/>
    <mergeCell ref="AB14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78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2.4333333333333</v>
      </c>
      <c r="B6" s="348" t="s">
        <v>79</v>
      </c>
      <c r="C6" s="348" t="s">
        <v>80</v>
      </c>
      <c r="D6" s="348" t="s">
        <v>81</v>
      </c>
      <c r="E6" s="348" t="s">
        <v>82</v>
      </c>
      <c r="F6" s="348" t="s">
        <v>67</v>
      </c>
      <c r="G6" s="90" t="s">
        <v>83</v>
      </c>
      <c r="H6" s="90" t="s">
        <v>84</v>
      </c>
      <c r="I6" s="90" t="s">
        <v>85</v>
      </c>
      <c r="J6" s="331">
        <v>150000</v>
      </c>
      <c r="K6" s="79">
        <v>0</v>
      </c>
      <c r="L6" s="79">
        <v>0</v>
      </c>
      <c r="M6" s="79">
        <v>0</v>
      </c>
      <c r="N6" s="91">
        <v>20</v>
      </c>
      <c r="O6" s="92">
        <v>0</v>
      </c>
      <c r="P6" s="93">
        <f>N6+O6</f>
        <v>20</v>
      </c>
      <c r="Q6" s="80" t="str">
        <f>IFERROR(P6/M6,"-")</f>
        <v>-</v>
      </c>
      <c r="R6" s="79">
        <v>1</v>
      </c>
      <c r="S6" s="79">
        <v>2</v>
      </c>
      <c r="T6" s="80">
        <f>IFERROR(R6/(P6),"-")</f>
        <v>0.05</v>
      </c>
      <c r="U6" s="337">
        <f>IFERROR(J6/SUM(N6:O7),"-")</f>
        <v>3571.4285714286</v>
      </c>
      <c r="V6" s="82">
        <v>1</v>
      </c>
      <c r="W6" s="80">
        <f>IF(P6=0,"-",V6/P6)</f>
        <v>0.05</v>
      </c>
      <c r="X6" s="336">
        <v>332000</v>
      </c>
      <c r="Y6" s="337">
        <f>IFERROR(X6/P6,"-")</f>
        <v>16600</v>
      </c>
      <c r="Z6" s="337">
        <f>IFERROR(X6/V6,"-")</f>
        <v>332000</v>
      </c>
      <c r="AA6" s="331">
        <f>SUM(X6:X7)-SUM(J6:J7)</f>
        <v>215000</v>
      </c>
      <c r="AB6" s="83">
        <f>SUM(X6:X7)/SUM(J6:J7)</f>
        <v>2.4333333333333</v>
      </c>
      <c r="AC6" s="77"/>
      <c r="AD6" s="94">
        <v>4</v>
      </c>
      <c r="AE6" s="95">
        <f>IF(P6=0,"",IF(AD6=0,"",(AD6/P6)))</f>
        <v>0.2</v>
      </c>
      <c r="AF6" s="94">
        <v>1</v>
      </c>
      <c r="AG6" s="96">
        <f>IFERROR(AF6/AD6,"-")</f>
        <v>0.25</v>
      </c>
      <c r="AH6" s="97">
        <v>332000</v>
      </c>
      <c r="AI6" s="98">
        <f>IFERROR(AH6/AD6,"-")</f>
        <v>83000</v>
      </c>
      <c r="AJ6" s="99"/>
      <c r="AK6" s="99"/>
      <c r="AL6" s="99">
        <v>1</v>
      </c>
      <c r="AM6" s="100">
        <v>7</v>
      </c>
      <c r="AN6" s="101">
        <f>IF(P6=0,"",IF(AM6=0,"",(AM6/P6)))</f>
        <v>0.35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332000</v>
      </c>
      <c r="CQ6" s="141">
        <v>332000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78"/>
      <c r="B7" s="348" t="s">
        <v>86</v>
      </c>
      <c r="C7" s="348"/>
      <c r="D7" s="348"/>
      <c r="E7" s="348"/>
      <c r="F7" s="348" t="s">
        <v>69</v>
      </c>
      <c r="G7" s="90"/>
      <c r="H7" s="90"/>
      <c r="I7" s="90"/>
      <c r="J7" s="331"/>
      <c r="K7" s="79">
        <v>84</v>
      </c>
      <c r="L7" s="79">
        <v>59</v>
      </c>
      <c r="M7" s="79">
        <v>51</v>
      </c>
      <c r="N7" s="91">
        <v>22</v>
      </c>
      <c r="O7" s="92">
        <v>0</v>
      </c>
      <c r="P7" s="93">
        <f>N7+O7</f>
        <v>22</v>
      </c>
      <c r="Q7" s="80">
        <f>IFERROR(P7/M7,"-")</f>
        <v>0.43137254901961</v>
      </c>
      <c r="R7" s="79">
        <v>5</v>
      </c>
      <c r="S7" s="79">
        <v>3</v>
      </c>
      <c r="T7" s="80">
        <f>IFERROR(R7/(P7),"-")</f>
        <v>0.22727272727273</v>
      </c>
      <c r="U7" s="337"/>
      <c r="V7" s="82">
        <v>1</v>
      </c>
      <c r="W7" s="80">
        <f>IF(P7=0,"-",V7/P7)</f>
        <v>0.045454545454545</v>
      </c>
      <c r="X7" s="336">
        <v>33000</v>
      </c>
      <c r="Y7" s="337">
        <f>IFERROR(X7/P7,"-")</f>
        <v>1500</v>
      </c>
      <c r="Z7" s="337">
        <f>IFERROR(X7/V7,"-")</f>
        <v>33000</v>
      </c>
      <c r="AA7" s="331"/>
      <c r="AB7" s="83"/>
      <c r="AC7" s="77"/>
      <c r="AD7" s="94">
        <v>2</v>
      </c>
      <c r="AE7" s="95">
        <f>IF(P7=0,"",IF(AD7=0,"",(AD7/P7)))</f>
        <v>0.090909090909091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4</v>
      </c>
      <c r="AN7" s="101">
        <f>IF(P7=0,"",IF(AM7=0,"",(AM7/P7)))</f>
        <v>0.18181818181818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0.045454545454545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0.13636363636364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0.36363636363636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0.13636363636364</v>
      </c>
      <c r="BY7" s="128">
        <v>1</v>
      </c>
      <c r="BZ7" s="129">
        <f>IFERROR(BY7/BW7,"-")</f>
        <v>0.33333333333333</v>
      </c>
      <c r="CA7" s="130">
        <v>33000</v>
      </c>
      <c r="CB7" s="131">
        <f>IFERROR(CA7/BW7,"-")</f>
        <v>11000</v>
      </c>
      <c r="CC7" s="132"/>
      <c r="CD7" s="132"/>
      <c r="CE7" s="132">
        <v>1</v>
      </c>
      <c r="CF7" s="133">
        <v>1</v>
      </c>
      <c r="CG7" s="134">
        <f>IF(P7=0,"",IF(CF7=0,"",(CF7/P7)))</f>
        <v>0.045454545454545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2.4333333333333</v>
      </c>
      <c r="B10" s="39"/>
      <c r="C10" s="39"/>
      <c r="D10" s="39"/>
      <c r="E10" s="39"/>
      <c r="F10" s="39"/>
      <c r="G10" s="40" t="s">
        <v>87</v>
      </c>
      <c r="H10" s="40"/>
      <c r="I10" s="40"/>
      <c r="J10" s="334">
        <f>SUM(J6:J9)</f>
        <v>150000</v>
      </c>
      <c r="K10" s="41">
        <f>SUM(K6:K9)</f>
        <v>84</v>
      </c>
      <c r="L10" s="41">
        <f>SUM(L6:L9)</f>
        <v>59</v>
      </c>
      <c r="M10" s="41">
        <f>SUM(M6:M9)</f>
        <v>51</v>
      </c>
      <c r="N10" s="41">
        <f>SUM(N6:N9)</f>
        <v>42</v>
      </c>
      <c r="O10" s="41">
        <f>SUM(O6:O9)</f>
        <v>0</v>
      </c>
      <c r="P10" s="41">
        <f>SUM(P6:P9)</f>
        <v>42</v>
      </c>
      <c r="Q10" s="42">
        <f>IFERROR(P10/M10,"-")</f>
        <v>0.82352941176471</v>
      </c>
      <c r="R10" s="76">
        <f>SUM(R6:R9)</f>
        <v>6</v>
      </c>
      <c r="S10" s="76">
        <f>SUM(S6:S9)</f>
        <v>5</v>
      </c>
      <c r="T10" s="42">
        <f>IFERROR(R10/P10,"-")</f>
        <v>0.14285714285714</v>
      </c>
      <c r="U10" s="339">
        <f>IFERROR(J10/P10,"-")</f>
        <v>3571.4285714286</v>
      </c>
      <c r="V10" s="44">
        <f>SUM(V6:V9)</f>
        <v>2</v>
      </c>
      <c r="W10" s="42">
        <f>IFERROR(V10/P10,"-")</f>
        <v>0.047619047619048</v>
      </c>
      <c r="X10" s="334">
        <f>SUM(X6:X9)</f>
        <v>365000</v>
      </c>
      <c r="Y10" s="334">
        <f>IFERROR(X10/P10,"-")</f>
        <v>8690.4761904762</v>
      </c>
      <c r="Z10" s="334">
        <f>IFERROR(X10/V10,"-")</f>
        <v>182500</v>
      </c>
      <c r="AA10" s="334">
        <f>X10-J10</f>
        <v>215000</v>
      </c>
      <c r="AB10" s="45">
        <f>X10/J10</f>
        <v>2.4333333333333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88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89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3.0016410516329</v>
      </c>
      <c r="B6" s="348" t="s">
        <v>90</v>
      </c>
      <c r="C6" s="348"/>
      <c r="D6" s="348"/>
      <c r="E6" s="177" t="s">
        <v>91</v>
      </c>
      <c r="F6" s="177" t="s">
        <v>92</v>
      </c>
      <c r="G6" s="341">
        <v>1294292</v>
      </c>
      <c r="H6" s="178">
        <v>1896</v>
      </c>
      <c r="I6" s="178">
        <v>0</v>
      </c>
      <c r="J6" s="178">
        <v>40557</v>
      </c>
      <c r="K6" s="179">
        <v>443</v>
      </c>
      <c r="L6" s="180">
        <f>IFERROR(K6/J6,"-")</f>
        <v>0.010922898636487</v>
      </c>
      <c r="M6" s="178">
        <v>140</v>
      </c>
      <c r="N6" s="178">
        <v>125</v>
      </c>
      <c r="O6" s="180">
        <f>IFERROR(M6/(K6),"-")</f>
        <v>0.31602708803612</v>
      </c>
      <c r="P6" s="181">
        <f>IFERROR(G6/SUM(K6:K6),"-")</f>
        <v>2921.6523702032</v>
      </c>
      <c r="Q6" s="182">
        <v>74</v>
      </c>
      <c r="R6" s="180">
        <f>IF(K6=0,"-",Q6/K6)</f>
        <v>0.16704288939052</v>
      </c>
      <c r="S6" s="346">
        <v>3885000</v>
      </c>
      <c r="T6" s="347">
        <f>IFERROR(S6/K6,"-")</f>
        <v>8769.7516930023</v>
      </c>
      <c r="U6" s="347">
        <f>IFERROR(S6/Q6,"-")</f>
        <v>52500</v>
      </c>
      <c r="V6" s="341">
        <f>SUM(S6:S6)-SUM(G6:G6)</f>
        <v>2590708</v>
      </c>
      <c r="W6" s="184">
        <f>SUM(S6:S6)/SUM(G6:G6)</f>
        <v>3.0016410516329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>
        <v>1</v>
      </c>
      <c r="AI6" s="192">
        <f>IF(K6=0,"",IF(AH6=0,"",(AH6/K6)))</f>
        <v>0.0022573363431151</v>
      </c>
      <c r="AJ6" s="191"/>
      <c r="AK6" s="193">
        <f>IFERROR(AJ6/AH6,"-")</f>
        <v>0</v>
      </c>
      <c r="AL6" s="194"/>
      <c r="AM6" s="195">
        <f>IFERROR(AL6/AH6,"-")</f>
        <v>0</v>
      </c>
      <c r="AN6" s="196"/>
      <c r="AO6" s="196"/>
      <c r="AP6" s="196"/>
      <c r="AQ6" s="197"/>
      <c r="AR6" s="198">
        <f>IF(K6=0,"",IF(AQ6=0,"",(AQ6/K6)))</f>
        <v>0</v>
      </c>
      <c r="AS6" s="197"/>
      <c r="AT6" s="199" t="str">
        <f>IFERROR(AS6/AQ6,"-")</f>
        <v>-</v>
      </c>
      <c r="AU6" s="200"/>
      <c r="AV6" s="201" t="str">
        <f>IFERROR(AU6/AQ6,"-")</f>
        <v>-</v>
      </c>
      <c r="AW6" s="202"/>
      <c r="AX6" s="202"/>
      <c r="AY6" s="202"/>
      <c r="AZ6" s="203">
        <v>6</v>
      </c>
      <c r="BA6" s="204">
        <f>IF(K6=0,"",IF(AZ6=0,"",(AZ6/K6)))</f>
        <v>0.013544018058691</v>
      </c>
      <c r="BB6" s="203">
        <v>1</v>
      </c>
      <c r="BC6" s="205">
        <f>IFERROR(BB6/AZ6,"-")</f>
        <v>0.16666666666667</v>
      </c>
      <c r="BD6" s="206">
        <v>23000</v>
      </c>
      <c r="BE6" s="207">
        <f>IFERROR(BD6/AZ6,"-")</f>
        <v>3833.3333333333</v>
      </c>
      <c r="BF6" s="208"/>
      <c r="BG6" s="208"/>
      <c r="BH6" s="208">
        <v>1</v>
      </c>
      <c r="BI6" s="209">
        <v>131</v>
      </c>
      <c r="BJ6" s="210">
        <f>IF(K6=0,"",IF(BI6=0,"",(BI6/K6)))</f>
        <v>0.29571106094808</v>
      </c>
      <c r="BK6" s="211">
        <v>13</v>
      </c>
      <c r="BL6" s="212">
        <f>IFERROR(BK6/BI6,"-")</f>
        <v>0.099236641221374</v>
      </c>
      <c r="BM6" s="213">
        <v>1034000</v>
      </c>
      <c r="BN6" s="214">
        <f>IFERROR(BM6/BI6,"-")</f>
        <v>7893.1297709924</v>
      </c>
      <c r="BO6" s="215">
        <v>4</v>
      </c>
      <c r="BP6" s="215">
        <v>1</v>
      </c>
      <c r="BQ6" s="215">
        <v>8</v>
      </c>
      <c r="BR6" s="216">
        <v>230</v>
      </c>
      <c r="BS6" s="217">
        <f>IF(K6=0,"",IF(BR6=0,"",(BR6/K6)))</f>
        <v>0.51918735891648</v>
      </c>
      <c r="BT6" s="218">
        <v>37</v>
      </c>
      <c r="BU6" s="219">
        <f>IFERROR(BT6/BR6,"-")</f>
        <v>0.16086956521739</v>
      </c>
      <c r="BV6" s="220">
        <v>1865000</v>
      </c>
      <c r="BW6" s="221">
        <f>IFERROR(BV6/BR6,"-")</f>
        <v>8108.6956521739</v>
      </c>
      <c r="BX6" s="222">
        <v>18</v>
      </c>
      <c r="BY6" s="222">
        <v>6</v>
      </c>
      <c r="BZ6" s="222">
        <v>13</v>
      </c>
      <c r="CA6" s="223">
        <v>75</v>
      </c>
      <c r="CB6" s="224">
        <f>IF(K6=0,"",IF(CA6=0,"",(CA6/K6)))</f>
        <v>0.16930022573363</v>
      </c>
      <c r="CC6" s="225">
        <v>23</v>
      </c>
      <c r="CD6" s="226">
        <f>IFERROR(CC6/CA6,"-")</f>
        <v>0.30666666666667</v>
      </c>
      <c r="CE6" s="227">
        <v>963000</v>
      </c>
      <c r="CF6" s="228">
        <f>IFERROR(CE6/CA6,"-")</f>
        <v>12840</v>
      </c>
      <c r="CG6" s="229">
        <v>4</v>
      </c>
      <c r="CH6" s="229">
        <v>4</v>
      </c>
      <c r="CI6" s="229">
        <v>15</v>
      </c>
      <c r="CJ6" s="230">
        <v>74</v>
      </c>
      <c r="CK6" s="231">
        <v>3885000</v>
      </c>
      <c r="CL6" s="231">
        <v>840000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93</v>
      </c>
      <c r="C7" s="348"/>
      <c r="D7" s="348"/>
      <c r="E7" s="177" t="s">
        <v>94</v>
      </c>
      <c r="F7" s="177" t="s">
        <v>92</v>
      </c>
      <c r="G7" s="341">
        <v>0</v>
      </c>
      <c r="H7" s="178">
        <v>3</v>
      </c>
      <c r="I7" s="178">
        <v>0</v>
      </c>
      <c r="J7" s="178">
        <v>0</v>
      </c>
      <c r="K7" s="179">
        <v>0</v>
      </c>
      <c r="L7" s="180" t="str">
        <f>IFERROR(K7/J7,"-")</f>
        <v>-</v>
      </c>
      <c r="M7" s="178">
        <v>0</v>
      </c>
      <c r="N7" s="178">
        <v>0</v>
      </c>
      <c r="O7" s="180" t="str">
        <f>IFERROR(M7/(K7),"-")</f>
        <v>-</v>
      </c>
      <c r="P7" s="181" t="str">
        <f>IFERROR(G7/SUM(K7:K7),"-")</f>
        <v>-</v>
      </c>
      <c r="Q7" s="182">
        <v>0</v>
      </c>
      <c r="R7" s="180" t="str">
        <f>IF(K7=0,"-",Q7/K7)</f>
        <v>-</v>
      </c>
      <c r="S7" s="346"/>
      <c r="T7" s="347" t="str">
        <f>IFERROR(S7/K7,"-")</f>
        <v>-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 t="str">
        <f>IF(K7=0,"",IF(Y7=0,"",(Y7/K7)))</f>
        <v/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 t="str">
        <f>IF(K7=0,"",IF(AH7=0,"",(AH7/K7)))</f>
        <v/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 t="str">
        <f>IF(K7=0,"",IF(AQ7=0,"",(AQ7/K7)))</f>
        <v/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 t="str">
        <f>IF(K7=0,"",IF(AZ7=0,"",(AZ7/K7)))</f>
        <v/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 t="str">
        <f>IF(K7=0,"",IF(BI7=0,"",(BI7/K7)))</f>
        <v/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 t="str">
        <f>IF(K7=0,"",IF(BR7=0,"",(BR7/K7)))</f>
        <v/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 t="str">
        <f>IF(K7=0,"",IF(CA7=0,"",(CA7/K7)))</f>
        <v/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95</v>
      </c>
      <c r="F10" s="252"/>
      <c r="G10" s="344">
        <f>SUM(G6:G9)</f>
        <v>1294292</v>
      </c>
      <c r="H10" s="251">
        <f>SUM(H6:H9)</f>
        <v>1899</v>
      </c>
      <c r="I10" s="251">
        <f>SUM(I6:I9)</f>
        <v>0</v>
      </c>
      <c r="J10" s="251">
        <f>SUM(J6:J9)</f>
        <v>40557</v>
      </c>
      <c r="K10" s="251">
        <f>SUM(K6:K9)</f>
        <v>443</v>
      </c>
      <c r="L10" s="253">
        <f>IFERROR(K10/J10,"-")</f>
        <v>0.010922898636487</v>
      </c>
      <c r="M10" s="254">
        <f>SUM(M6:M9)</f>
        <v>140</v>
      </c>
      <c r="N10" s="254">
        <f>SUM(N6:N9)</f>
        <v>125</v>
      </c>
      <c r="O10" s="253">
        <f>IFERROR(M10/K10,"-")</f>
        <v>0.31602708803612</v>
      </c>
      <c r="P10" s="255">
        <f>IFERROR(G10/K10,"-")</f>
        <v>2921.6523702032</v>
      </c>
      <c r="Q10" s="256">
        <f>SUM(Q6:Q9)</f>
        <v>74</v>
      </c>
      <c r="R10" s="253">
        <f>IFERROR(Q10/K10,"-")</f>
        <v>0.16704288939052</v>
      </c>
      <c r="S10" s="344">
        <f>SUM(S6:S9)</f>
        <v>3885000</v>
      </c>
      <c r="T10" s="344">
        <f>IFERROR(S10/K10,"-")</f>
        <v>8769.7516930023</v>
      </c>
      <c r="U10" s="344">
        <f>IFERROR(S10/Q10,"-")</f>
        <v>52500</v>
      </c>
      <c r="V10" s="344">
        <f>S10-G10</f>
        <v>2590708</v>
      </c>
      <c r="W10" s="257">
        <f>S10/G10</f>
        <v>3.0016410516329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