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<sst xmlns="http://schemas.openxmlformats.org/spreadsheetml/2006/main" uniqueCount="100">
  <si>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</si>
  <si>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</si>
  <si>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</si>
  <si>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</si>
  <si>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</si>
  <si>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</si>
  <si>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</si>
  <si>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</si>
  <si>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</si>
  <si>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</si>
  <si>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</si>
  <si>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</si>
  <si>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</si>
  <si>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</si>
  <si>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</si>
  <si>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</si>
  <si>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</si>
  <si>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</si>
  <si>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</si>
  <si>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</si>
  <si>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</si>
  <si>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</si>
  <si>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</si>
  <si>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</si>
  <si>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</si>
  <si>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</si>
  <si>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</si>
  <si>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</si>
  <si>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</si>
  <si>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</si>
  <si>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</si>
  <si>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</si>
  <si>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</si>
  <si>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</si>
  <si>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</si>
  <si>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</si>
  <si>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</si>
  <si>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</si>
  <si>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</si>
  <si>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</si>
  <si>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</si>
  <si>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</si>
  <si>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</si>
  <si>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</si>
  <si>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</si>
  <si>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</si>
  <si>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</si>
  <si>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</si>
  <si>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</si>
  <si>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</si>
  <si>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</si>
  <si>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</si>
  <si>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</si>
  <si>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</si>
  <si>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</si>
  <si>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</si>
  <si>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</si>
  <si>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</si>
  <si>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</si>
  <si>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</si>
  <si>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</si>
  <si>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</si>
  <si>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ht415</t>
  </si>
  <si>
    <t>lp03</t>
  </si>
  <si>
    <t>おまとめパック</t>
  </si>
  <si>
    <t>5月01日(水)</t>
  </si>
  <si>
    <t>ln_tk006</t>
  </si>
  <si>
    <t>line</t>
  </si>
  <si>
    <t>ht416</t>
  </si>
  <si>
    <t>空電</t>
  </si>
  <si>
    <t>ht417</t>
  </si>
  <si>
    <t>ht424</t>
  </si>
  <si>
    <t>lp02</t>
  </si>
  <si>
    <t>おまとめパック2</t>
  </si>
  <si>
    <t>ht433</t>
  </si>
  <si>
    <t>ln_tk009</t>
  </si>
  <si>
    <t>ln_tk012</t>
  </si>
  <si>
    <t>ht425</t>
  </si>
  <si>
    <t>ht426</t>
  </si>
  <si>
    <t>ht434</t>
  </si>
  <si>
    <t>ht435</t>
  </si>
  <si>
    <t>雑誌 TOTAL</t>
  </si>
  <si>
    <t>●DVD 広告</t>
  </si>
  <si>
    <t>ln_akn002</t>
  </si>
  <si>
    <t>三和出版</t>
  </si>
  <si>
    <t>DVD漫画たかし_LINE版</t>
  </si>
  <si>
    <t>A4変形、CVSフル、860円、10万部</t>
  </si>
  <si>
    <t>MEN'S DVD</t>
  </si>
  <si>
    <t>DVD袋表4C</t>
  </si>
  <si>
    <t>5月29日(水)</t>
  </si>
  <si>
    <t>pk290</t>
  </si>
  <si>
    <t>DVD TOTAL</t>
  </si>
  <si>
    <t>●リスティング 広告</t>
  </si>
  <si>
    <t>UA</t>
  </si>
  <si>
    <t>adyd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</si>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</sst>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16</v>
      </c>
      <c r="D6" s="331">
        <v>1530000</v>
      </c>
      <c r="E6" s="79">
        <v>643</v>
      </c>
      <c r="F6" s="79">
        <v>357</v>
      </c>
      <c r="G6" s="79">
        <v>678</v>
      </c>
      <c r="H6" s="91">
        <v>293</v>
      </c>
      <c r="I6" s="92">
        <v>1</v>
      </c>
      <c r="J6" s="145">
        <f>H6+I6</f>
        <v>294</v>
      </c>
      <c r="K6" s="80">
        <f>IFERROR(J6/G6,"-")</f>
        <v>0.43362831858407</v>
      </c>
      <c r="L6" s="79">
        <v>45</v>
      </c>
      <c r="M6" s="79">
        <v>33</v>
      </c>
      <c r="N6" s="80">
        <f>IFERROR(L6/J6,"-")</f>
        <v>0.1530612244898</v>
      </c>
      <c r="O6" s="81">
        <f>IFERROR(D6/J6,"-")</f>
        <v>5204.0816326531</v>
      </c>
      <c r="P6" s="82">
        <v>25</v>
      </c>
      <c r="Q6" s="80">
        <f>IFERROR(P6/J6,"-")</f>
        <v>0.085034013605442</v>
      </c>
      <c r="R6" s="336">
        <v>702000</v>
      </c>
      <c r="S6" s="337">
        <f>IFERROR(R6/J6,"-")</f>
        <v>2387.7551020408</v>
      </c>
      <c r="T6" s="337">
        <f>IFERROR(R6/P6,"-")</f>
        <v>28080</v>
      </c>
      <c r="U6" s="331">
        <f>IFERROR(R6-D6,"-")</f>
        <v>-828000</v>
      </c>
      <c r="V6" s="83">
        <f>R6/D6</f>
        <v>0.45882352941176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150000</v>
      </c>
      <c r="E7" s="79">
        <v>86</v>
      </c>
      <c r="F7" s="79">
        <v>53</v>
      </c>
      <c r="G7" s="79">
        <v>64</v>
      </c>
      <c r="H7" s="91">
        <v>48</v>
      </c>
      <c r="I7" s="92">
        <v>3</v>
      </c>
      <c r="J7" s="145">
        <f>H7+I7</f>
        <v>51</v>
      </c>
      <c r="K7" s="80">
        <f>IFERROR(J7/G7,"-")</f>
        <v>0.796875</v>
      </c>
      <c r="L7" s="79">
        <v>6</v>
      </c>
      <c r="M7" s="79">
        <v>7</v>
      </c>
      <c r="N7" s="80">
        <f>IFERROR(L7/J7,"-")</f>
        <v>0.11764705882353</v>
      </c>
      <c r="O7" s="81">
        <f>IFERROR(D7/J7,"-")</f>
        <v>2941.1764705882</v>
      </c>
      <c r="P7" s="82">
        <v>1</v>
      </c>
      <c r="Q7" s="80">
        <f>IFERROR(P7/J7,"-")</f>
        <v>0.019607843137255</v>
      </c>
      <c r="R7" s="336">
        <v>713000</v>
      </c>
      <c r="S7" s="337">
        <f>IFERROR(R7/J7,"-")</f>
        <v>13980.392156863</v>
      </c>
      <c r="T7" s="337">
        <f>IFERROR(R7/P7,"-")</f>
        <v>713000</v>
      </c>
      <c r="U7" s="331">
        <f>IFERROR(R7-D7,"-")</f>
        <v>563000</v>
      </c>
      <c r="V7" s="83">
        <f>R7/D7</f>
        <v>4.7533333333333</v>
      </c>
      <c r="W7" s="77"/>
      <c r="X7" s="144"/>
    </row>
    <row r="8" spans="1:24">
      <c r="A8" s="78"/>
      <c r="B8" s="84" t="s">
        <v>25</v>
      </c>
      <c r="C8" s="84">
        <v>2</v>
      </c>
      <c r="D8" s="331">
        <v>1490150</v>
      </c>
      <c r="E8" s="79">
        <v>1778</v>
      </c>
      <c r="F8" s="79">
        <v>0</v>
      </c>
      <c r="G8" s="79">
        <v>37764</v>
      </c>
      <c r="H8" s="91">
        <v>422</v>
      </c>
      <c r="I8" s="92">
        <v>0</v>
      </c>
      <c r="J8" s="145">
        <f>H8+I8</f>
        <v>422</v>
      </c>
      <c r="K8" s="80">
        <f>IFERROR(J8/G8,"-")</f>
        <v>0.011174663700879</v>
      </c>
      <c r="L8" s="79">
        <v>100</v>
      </c>
      <c r="M8" s="79">
        <v>129</v>
      </c>
      <c r="N8" s="80">
        <f>IFERROR(L8/J8,"-")</f>
        <v>0.23696682464455</v>
      </c>
      <c r="O8" s="81">
        <f>IFERROR(D8/J8,"-")</f>
        <v>3531.1611374408</v>
      </c>
      <c r="P8" s="82">
        <v>64</v>
      </c>
      <c r="Q8" s="80">
        <f>IFERROR(P8/J8,"-")</f>
        <v>0.15165876777251</v>
      </c>
      <c r="R8" s="336">
        <v>2208835</v>
      </c>
      <c r="S8" s="337">
        <f>IFERROR(R8/J8,"-")</f>
        <v>5234.2061611374</v>
      </c>
      <c r="T8" s="337">
        <f>IFERROR(R8/P8,"-")</f>
        <v>34513.046875</v>
      </c>
      <c r="U8" s="331">
        <f>IFERROR(R8-D8,"-")</f>
        <v>718685</v>
      </c>
      <c r="V8" s="83">
        <f>R8/D8</f>
        <v>1.4822903734523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3170150</v>
      </c>
      <c r="E11" s="41">
        <f>SUM(E6:E9)</f>
        <v>2507</v>
      </c>
      <c r="F11" s="41">
        <f>SUM(F6:F9)</f>
        <v>410</v>
      </c>
      <c r="G11" s="41">
        <f>SUM(G6:G9)</f>
        <v>38506</v>
      </c>
      <c r="H11" s="41">
        <f>SUM(H6:H9)</f>
        <v>763</v>
      </c>
      <c r="I11" s="41">
        <f>SUM(I6:I9)</f>
        <v>4</v>
      </c>
      <c r="J11" s="41">
        <f>SUM(J6:J9)</f>
        <v>767</v>
      </c>
      <c r="K11" s="42">
        <f>IFERROR(J11/G11,"-")</f>
        <v>0.019918973666442</v>
      </c>
      <c r="L11" s="76">
        <f>SUM(L6:L9)</f>
        <v>151</v>
      </c>
      <c r="M11" s="76">
        <f>SUM(M6:M9)</f>
        <v>169</v>
      </c>
      <c r="N11" s="42">
        <f>IFERROR(L11/J11,"-")</f>
        <v>0.19687092568448</v>
      </c>
      <c r="O11" s="43">
        <f>IFERROR(D11/J11,"-")</f>
        <v>4133.1812255541</v>
      </c>
      <c r="P11" s="44">
        <f>SUM(P6:P9)</f>
        <v>90</v>
      </c>
      <c r="Q11" s="42">
        <f>IFERROR(P11/J11,"-")</f>
        <v>0.11734028683181</v>
      </c>
      <c r="R11" s="334">
        <f>SUM(R6:R9)</f>
        <v>3623835</v>
      </c>
      <c r="S11" s="334">
        <f>IFERROR(R11/J11,"-")</f>
        <v>4724.6870925684</v>
      </c>
      <c r="T11" s="334">
        <f>IFERROR(R11/P11,"-")</f>
        <v>40264.833333333</v>
      </c>
      <c r="U11" s="334">
        <f>SUM(U6:U9)</f>
        <v>453685</v>
      </c>
      <c r="V11" s="45">
        <f>IFERROR(R11/D11,"-")</f>
        <v>1.1431115246913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0.45882352941176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90" t="s">
        <v>65</v>
      </c>
      <c r="J10" s="331">
        <v>1530000</v>
      </c>
      <c r="K10" s="79">
        <v>18</v>
      </c>
      <c r="L10" s="79">
        <v>0</v>
      </c>
      <c r="M10" s="79">
        <v>92</v>
      </c>
      <c r="N10" s="91">
        <v>4</v>
      </c>
      <c r="O10" s="92">
        <v>0</v>
      </c>
      <c r="P10" s="93">
        <f>N10+O10</f>
        <v>4</v>
      </c>
      <c r="Q10" s="80">
        <f>IFERROR(P10/M10,"-")</f>
        <v>0.043478260869565</v>
      </c>
      <c r="R10" s="79">
        <v>1</v>
      </c>
      <c r="S10" s="79">
        <v>1</v>
      </c>
      <c r="T10" s="80">
        <f>IFERROR(R10/(P10),"-")</f>
        <v>0.25</v>
      </c>
      <c r="U10" s="337">
        <f>IFERROR(J10/SUM(N10:O21),"-")</f>
        <v>5204.0816326531</v>
      </c>
      <c r="V10" s="82">
        <v>0</v>
      </c>
      <c r="W10" s="80">
        <f>IF(P10=0,"-",V10/P10)</f>
        <v>0</v>
      </c>
      <c r="X10" s="336">
        <v>0</v>
      </c>
      <c r="Y10" s="337">
        <f>IFERROR(X10/P10,"-")</f>
        <v>0</v>
      </c>
      <c r="Z10" s="337" t="str">
        <f>IFERROR(X10/V10,"-")</f>
        <v>-</v>
      </c>
      <c r="AA10" s="331">
        <f>SUM(X10:X21)-SUM(J10:J21)</f>
        <v>-828000</v>
      </c>
      <c r="AB10" s="83">
        <f>SUM(X10:X21)/SUM(J10:J21)</f>
        <v>0.45882352941176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IFERROR(AO10/AM10,"-")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0.25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66</v>
      </c>
      <c r="C11" s="348"/>
      <c r="D11" s="348"/>
      <c r="E11" s="348"/>
      <c r="F11" s="348" t="s">
        <v>67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120</v>
      </c>
      <c r="O11" s="92">
        <v>0</v>
      </c>
      <c r="P11" s="93">
        <f>N11+O11</f>
        <v>120</v>
      </c>
      <c r="Q11" s="80" t="str">
        <f>IFERROR(P11/M11,"-")</f>
        <v>-</v>
      </c>
      <c r="R11" s="79">
        <v>3</v>
      </c>
      <c r="S11" s="79">
        <v>12</v>
      </c>
      <c r="T11" s="80">
        <f>IFERROR(R11/(P11),"-")</f>
        <v>0.025</v>
      </c>
      <c r="U11" s="337"/>
      <c r="V11" s="82">
        <v>1</v>
      </c>
      <c r="W11" s="80">
        <f>IF(P11=0,"-",V11/P11)</f>
        <v>0.0083333333333333</v>
      </c>
      <c r="X11" s="336">
        <v>3000</v>
      </c>
      <c r="Y11" s="337">
        <f>IFERROR(X11/P11,"-")</f>
        <v>25</v>
      </c>
      <c r="Z11" s="337">
        <f>IFERROR(X11/V11,"-")</f>
        <v>3000</v>
      </c>
      <c r="AA11" s="331"/>
      <c r="AB11" s="83"/>
      <c r="AC11" s="77"/>
      <c r="AD11" s="94">
        <v>8</v>
      </c>
      <c r="AE11" s="95">
        <f>IF(P11=0,"",IF(AD11=0,"",(AD11/P11)))</f>
        <v>0.066666666666667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21</v>
      </c>
      <c r="AN11" s="101">
        <f>IF(P11=0,"",IF(AM11=0,"",(AM11/P11)))</f>
        <v>0.175</v>
      </c>
      <c r="AO11" s="100"/>
      <c r="AP11" s="102">
        <f>IFERROR(AO11/AM11,"-")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10</v>
      </c>
      <c r="AW11" s="107">
        <f>IF(P11=0,"",IF(AV11=0,"",(AV11/P11)))</f>
        <v>0.083333333333333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23</v>
      </c>
      <c r="BF11" s="113">
        <f>IF(P11=0,"",IF(BE11=0,"",(BE11/P11)))</f>
        <v>0.19166666666667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29</v>
      </c>
      <c r="BO11" s="120">
        <f>IF(P11=0,"",IF(BN11=0,"",(BN11/P11)))</f>
        <v>0.24166666666667</v>
      </c>
      <c r="BP11" s="121">
        <v>1</v>
      </c>
      <c r="BQ11" s="122">
        <f>IFERROR(BP11/BN11,"-")</f>
        <v>0.03448275862069</v>
      </c>
      <c r="BR11" s="123">
        <v>3000</v>
      </c>
      <c r="BS11" s="124">
        <f>IFERROR(BR11/BN11,"-")</f>
        <v>103.44827586207</v>
      </c>
      <c r="BT11" s="125">
        <v>1</v>
      </c>
      <c r="BU11" s="125"/>
      <c r="BV11" s="125"/>
      <c r="BW11" s="126">
        <v>20</v>
      </c>
      <c r="BX11" s="127">
        <f>IF(P11=0,"",IF(BW11=0,"",(BW11/P11)))</f>
        <v>0.16666666666667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9</v>
      </c>
      <c r="CG11" s="134">
        <f>IF(P11=0,"",IF(CF11=0,"",(CF11/P11)))</f>
        <v>0.075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348" t="s">
        <v>68</v>
      </c>
      <c r="C12" s="348"/>
      <c r="D12" s="348"/>
      <c r="E12" s="348"/>
      <c r="F12" s="348" t="s">
        <v>69</v>
      </c>
      <c r="G12" s="90"/>
      <c r="H12" s="90"/>
      <c r="I12" s="90"/>
      <c r="J12" s="331"/>
      <c r="K12" s="79">
        <v>67</v>
      </c>
      <c r="L12" s="79">
        <v>43</v>
      </c>
      <c r="M12" s="79">
        <v>42</v>
      </c>
      <c r="N12" s="91">
        <v>10</v>
      </c>
      <c r="O12" s="92">
        <v>0</v>
      </c>
      <c r="P12" s="93">
        <f>N12+O12</f>
        <v>10</v>
      </c>
      <c r="Q12" s="80">
        <f>IFERROR(P12/M12,"-")</f>
        <v>0.23809523809524</v>
      </c>
      <c r="R12" s="79">
        <v>4</v>
      </c>
      <c r="S12" s="79">
        <v>1</v>
      </c>
      <c r="T12" s="80">
        <f>IFERROR(R12/(P12),"-")</f>
        <v>0.4</v>
      </c>
      <c r="U12" s="337"/>
      <c r="V12" s="82">
        <v>1</v>
      </c>
      <c r="W12" s="80">
        <f>IF(P12=0,"-",V12/P12)</f>
        <v>0.1</v>
      </c>
      <c r="X12" s="336">
        <v>5000</v>
      </c>
      <c r="Y12" s="337">
        <f>IFERROR(X12/P12,"-")</f>
        <v>500</v>
      </c>
      <c r="Z12" s="337">
        <f>IFERROR(X12/V12,"-")</f>
        <v>5000</v>
      </c>
      <c r="AA12" s="331"/>
      <c r="AB12" s="83"/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</v>
      </c>
      <c r="AO12" s="100"/>
      <c r="AP12" s="102">
        <f>IFERROR(AO12/AM12,"-")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0.4</v>
      </c>
      <c r="BP12" s="121">
        <v>1</v>
      </c>
      <c r="BQ12" s="122">
        <f>IFERROR(BP12/BN12,"-")</f>
        <v>0.25</v>
      </c>
      <c r="BR12" s="123">
        <v>5000</v>
      </c>
      <c r="BS12" s="124">
        <f>IFERROR(BR12/BN12,"-")</f>
        <v>1250</v>
      </c>
      <c r="BT12" s="125">
        <v>1</v>
      </c>
      <c r="BU12" s="125"/>
      <c r="BV12" s="125"/>
      <c r="BW12" s="126">
        <v>1</v>
      </c>
      <c r="BX12" s="127">
        <f>IF(P12=0,"",IF(BW12=0,"",(BW12/P12)))</f>
        <v>0.1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348" t="s">
        <v>70</v>
      </c>
      <c r="C13" s="348"/>
      <c r="D13" s="348"/>
      <c r="E13" s="348"/>
      <c r="F13" s="348" t="s">
        <v>69</v>
      </c>
      <c r="G13" s="90"/>
      <c r="H13" s="90"/>
      <c r="I13" s="90"/>
      <c r="J13" s="331"/>
      <c r="K13" s="79">
        <v>299</v>
      </c>
      <c r="L13" s="79">
        <v>179</v>
      </c>
      <c r="M13" s="79">
        <v>373</v>
      </c>
      <c r="N13" s="91">
        <v>52</v>
      </c>
      <c r="O13" s="92">
        <v>1</v>
      </c>
      <c r="P13" s="93">
        <f>N13+O13</f>
        <v>53</v>
      </c>
      <c r="Q13" s="80">
        <f>IFERROR(P13/M13,"-")</f>
        <v>0.14209115281501</v>
      </c>
      <c r="R13" s="79">
        <v>19</v>
      </c>
      <c r="S13" s="79">
        <v>5</v>
      </c>
      <c r="T13" s="80">
        <f>IFERROR(R13/(P13),"-")</f>
        <v>0.35849056603774</v>
      </c>
      <c r="U13" s="337"/>
      <c r="V13" s="82">
        <v>10</v>
      </c>
      <c r="W13" s="80">
        <f>IF(P13=0,"-",V13/P13)</f>
        <v>0.18867924528302</v>
      </c>
      <c r="X13" s="336">
        <v>238000</v>
      </c>
      <c r="Y13" s="337">
        <f>IFERROR(X13/P13,"-")</f>
        <v>4490.5660377358</v>
      </c>
      <c r="Z13" s="337">
        <f>IFERROR(X13/V13,"-")</f>
        <v>23800</v>
      </c>
      <c r="AA13" s="331"/>
      <c r="AB13" s="83"/>
      <c r="AC13" s="77"/>
      <c r="AD13" s="94">
        <v>2</v>
      </c>
      <c r="AE13" s="95">
        <f>IF(P13=0,"",IF(AD13=0,"",(AD13/P13)))</f>
        <v>0.037735849056604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5</v>
      </c>
      <c r="AN13" s="101">
        <f>IF(P13=0,"",IF(AM13=0,"",(AM13/P13)))</f>
        <v>0.094339622641509</v>
      </c>
      <c r="AO13" s="100">
        <v>1</v>
      </c>
      <c r="AP13" s="102">
        <f>IFERROR(AO13/AM13,"-")</f>
        <v>0.2</v>
      </c>
      <c r="AQ13" s="103">
        <v>10000</v>
      </c>
      <c r="AR13" s="104">
        <f>IFERROR(AQ13/AM13,"-")</f>
        <v>2000</v>
      </c>
      <c r="AS13" s="105"/>
      <c r="AT13" s="105">
        <v>1</v>
      </c>
      <c r="AU13" s="105"/>
      <c r="AV13" s="106">
        <v>4</v>
      </c>
      <c r="AW13" s="107">
        <f>IF(P13=0,"",IF(AV13=0,"",(AV13/P13)))</f>
        <v>0.075471698113208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11</v>
      </c>
      <c r="BF13" s="113">
        <f>IF(P13=0,"",IF(BE13=0,"",(BE13/P13)))</f>
        <v>0.20754716981132</v>
      </c>
      <c r="BG13" s="112">
        <v>1</v>
      </c>
      <c r="BH13" s="114">
        <f>IFERROR(BG13/BE13,"-")</f>
        <v>0.090909090909091</v>
      </c>
      <c r="BI13" s="115">
        <v>16000</v>
      </c>
      <c r="BJ13" s="116">
        <f>IFERROR(BI13/BE13,"-")</f>
        <v>1454.5454545455</v>
      </c>
      <c r="BK13" s="117"/>
      <c r="BL13" s="117">
        <v>1</v>
      </c>
      <c r="BM13" s="117"/>
      <c r="BN13" s="119">
        <v>11</v>
      </c>
      <c r="BO13" s="120">
        <f>IF(P13=0,"",IF(BN13=0,"",(BN13/P13)))</f>
        <v>0.20754716981132</v>
      </c>
      <c r="BP13" s="121">
        <v>2</v>
      </c>
      <c r="BQ13" s="122">
        <f>IFERROR(BP13/BN13,"-")</f>
        <v>0.18181818181818</v>
      </c>
      <c r="BR13" s="123">
        <v>8000</v>
      </c>
      <c r="BS13" s="124">
        <f>IFERROR(BR13/BN13,"-")</f>
        <v>727.27272727273</v>
      </c>
      <c r="BT13" s="125">
        <v>2</v>
      </c>
      <c r="BU13" s="125"/>
      <c r="BV13" s="125"/>
      <c r="BW13" s="126">
        <v>12</v>
      </c>
      <c r="BX13" s="127">
        <f>IF(P13=0,"",IF(BW13=0,"",(BW13/P13)))</f>
        <v>0.22641509433962</v>
      </c>
      <c r="BY13" s="128">
        <v>3</v>
      </c>
      <c r="BZ13" s="129">
        <f>IFERROR(BY13/BW13,"-")</f>
        <v>0.25</v>
      </c>
      <c r="CA13" s="130">
        <v>133000</v>
      </c>
      <c r="CB13" s="131">
        <f>IFERROR(CA13/BW13,"-")</f>
        <v>11083.333333333</v>
      </c>
      <c r="CC13" s="132">
        <v>1</v>
      </c>
      <c r="CD13" s="132"/>
      <c r="CE13" s="132">
        <v>2</v>
      </c>
      <c r="CF13" s="133">
        <v>8</v>
      </c>
      <c r="CG13" s="134">
        <f>IF(P13=0,"",IF(CF13=0,"",(CF13/P13)))</f>
        <v>0.15094339622642</v>
      </c>
      <c r="CH13" s="135">
        <v>3</v>
      </c>
      <c r="CI13" s="136">
        <f>IFERROR(CH13/CF13,"-")</f>
        <v>0.375</v>
      </c>
      <c r="CJ13" s="137">
        <v>71000</v>
      </c>
      <c r="CK13" s="138">
        <f>IFERROR(CJ13/CF13,"-")</f>
        <v>8875</v>
      </c>
      <c r="CL13" s="139"/>
      <c r="CM13" s="139">
        <v>2</v>
      </c>
      <c r="CN13" s="139">
        <v>1</v>
      </c>
      <c r="CO13" s="140">
        <v>10</v>
      </c>
      <c r="CP13" s="141">
        <v>238000</v>
      </c>
      <c r="CQ13" s="141">
        <v>87000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78"/>
      <c r="B14" s="348" t="s">
        <v>71</v>
      </c>
      <c r="C14" s="348"/>
      <c r="D14" s="348"/>
      <c r="E14" s="348"/>
      <c r="F14" s="348" t="s">
        <v>72</v>
      </c>
      <c r="G14" s="90" t="s">
        <v>73</v>
      </c>
      <c r="H14" s="90"/>
      <c r="I14" s="90"/>
      <c r="J14" s="331"/>
      <c r="K14" s="79">
        <v>0</v>
      </c>
      <c r="L14" s="79">
        <v>0</v>
      </c>
      <c r="M14" s="79">
        <v>3</v>
      </c>
      <c r="N14" s="91">
        <v>0</v>
      </c>
      <c r="O14" s="92">
        <v>0</v>
      </c>
      <c r="P14" s="93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337"/>
      <c r="V14" s="82">
        <v>0</v>
      </c>
      <c r="W14" s="80" t="str">
        <f>IF(P14=0,"-",V14/P14)</f>
        <v>-</v>
      </c>
      <c r="X14" s="336">
        <v>0</v>
      </c>
      <c r="Y14" s="337" t="str">
        <f>IFERROR(X14/P14,"-")</f>
        <v>-</v>
      </c>
      <c r="Z14" s="337" t="str">
        <f>IFERROR(X14/V14,"-")</f>
        <v>-</v>
      </c>
      <c r="AA14" s="331"/>
      <c r="AB14" s="83"/>
      <c r="AC14" s="77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/>
      <c r="B15" s="348" t="s">
        <v>74</v>
      </c>
      <c r="C15" s="348"/>
      <c r="D15" s="348"/>
      <c r="E15" s="348"/>
      <c r="F15" s="348" t="s">
        <v>72</v>
      </c>
      <c r="G15" s="90"/>
      <c r="H15" s="90"/>
      <c r="I15" s="90"/>
      <c r="J15" s="331"/>
      <c r="K15" s="79">
        <v>0</v>
      </c>
      <c r="L15" s="79">
        <v>0</v>
      </c>
      <c r="M15" s="79">
        <v>1</v>
      </c>
      <c r="N15" s="91">
        <v>0</v>
      </c>
      <c r="O15" s="92">
        <v>0</v>
      </c>
      <c r="P15" s="93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7"/>
      <c r="V15" s="82">
        <v>0</v>
      </c>
      <c r="W15" s="80" t="str">
        <f>IF(P15=0,"-",V15/P15)</f>
        <v>-</v>
      </c>
      <c r="X15" s="336">
        <v>0</v>
      </c>
      <c r="Y15" s="337" t="str">
        <f>IFERROR(X15/P15,"-")</f>
        <v>-</v>
      </c>
      <c r="Z15" s="337" t="str">
        <f>IFERROR(X15/V15,"-")</f>
        <v>-</v>
      </c>
      <c r="AA15" s="331"/>
      <c r="AB15" s="83"/>
      <c r="AC15" s="77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IFERROR(AO15/AM15,"-")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78"/>
      <c r="B16" s="348" t="s">
        <v>75</v>
      </c>
      <c r="C16" s="348"/>
      <c r="D16" s="348"/>
      <c r="E16" s="348"/>
      <c r="F16" s="348" t="s">
        <v>67</v>
      </c>
      <c r="G16" s="90"/>
      <c r="H16" s="90"/>
      <c r="I16" s="90"/>
      <c r="J16" s="331"/>
      <c r="K16" s="79">
        <v>0</v>
      </c>
      <c r="L16" s="79">
        <v>0</v>
      </c>
      <c r="M16" s="79">
        <v>0</v>
      </c>
      <c r="N16" s="91">
        <v>0</v>
      </c>
      <c r="O16" s="92">
        <v>0</v>
      </c>
      <c r="P16" s="93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7"/>
      <c r="V16" s="82">
        <v>0</v>
      </c>
      <c r="W16" s="80" t="str">
        <f>IF(P16=0,"-",V16/P16)</f>
        <v>-</v>
      </c>
      <c r="X16" s="336">
        <v>0</v>
      </c>
      <c r="Y16" s="337" t="str">
        <f>IFERROR(X16/P16,"-")</f>
        <v>-</v>
      </c>
      <c r="Z16" s="337" t="str">
        <f>IFERROR(X16/V16,"-")</f>
        <v>-</v>
      </c>
      <c r="AA16" s="331"/>
      <c r="AB16" s="83"/>
      <c r="AC16" s="77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IFERROR(AO16/AM16,"-")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78"/>
      <c r="B17" s="348" t="s">
        <v>76</v>
      </c>
      <c r="C17" s="348"/>
      <c r="D17" s="348"/>
      <c r="E17" s="348"/>
      <c r="F17" s="348" t="s">
        <v>67</v>
      </c>
      <c r="G17" s="90"/>
      <c r="H17" s="90"/>
      <c r="I17" s="90"/>
      <c r="J17" s="331"/>
      <c r="K17" s="79">
        <v>0</v>
      </c>
      <c r="L17" s="79">
        <v>0</v>
      </c>
      <c r="M17" s="79">
        <v>0</v>
      </c>
      <c r="N17" s="91">
        <v>72</v>
      </c>
      <c r="O17" s="92">
        <v>0</v>
      </c>
      <c r="P17" s="93">
        <f>N17+O17</f>
        <v>72</v>
      </c>
      <c r="Q17" s="80" t="str">
        <f>IFERROR(P17/M17,"-")</f>
        <v>-</v>
      </c>
      <c r="R17" s="79">
        <v>2</v>
      </c>
      <c r="S17" s="79">
        <v>11</v>
      </c>
      <c r="T17" s="80">
        <f>IFERROR(R17/(P17),"-")</f>
        <v>0.027777777777778</v>
      </c>
      <c r="U17" s="337"/>
      <c r="V17" s="82">
        <v>3</v>
      </c>
      <c r="W17" s="80">
        <f>IF(P17=0,"-",V17/P17)</f>
        <v>0.041666666666667</v>
      </c>
      <c r="X17" s="336">
        <v>171000</v>
      </c>
      <c r="Y17" s="337">
        <f>IFERROR(X17/P17,"-")</f>
        <v>2375</v>
      </c>
      <c r="Z17" s="337">
        <f>IFERROR(X17/V17,"-")</f>
        <v>57000</v>
      </c>
      <c r="AA17" s="331"/>
      <c r="AB17" s="83"/>
      <c r="AC17" s="77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IFERROR(AO17/AM17,"-")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3</v>
      </c>
      <c r="AW17" s="107">
        <f>IF(P17=0,"",IF(AV17=0,"",(AV17/P17)))</f>
        <v>0.041666666666667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14</v>
      </c>
      <c r="BF17" s="113">
        <f>IF(P17=0,"",IF(BE17=0,"",(BE17/P17)))</f>
        <v>0.19444444444444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23</v>
      </c>
      <c r="BO17" s="120">
        <f>IF(P17=0,"",IF(BN17=0,"",(BN17/P17)))</f>
        <v>0.31944444444444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22</v>
      </c>
      <c r="BX17" s="127">
        <f>IF(P17=0,"",IF(BW17=0,"",(BW17/P17)))</f>
        <v>0.30555555555556</v>
      </c>
      <c r="BY17" s="128">
        <v>1</v>
      </c>
      <c r="BZ17" s="129">
        <f>IFERROR(BY17/BW17,"-")</f>
        <v>0.045454545454545</v>
      </c>
      <c r="CA17" s="130">
        <v>13000</v>
      </c>
      <c r="CB17" s="131">
        <f>IFERROR(CA17/BW17,"-")</f>
        <v>590.90909090909</v>
      </c>
      <c r="CC17" s="132"/>
      <c r="CD17" s="132"/>
      <c r="CE17" s="132">
        <v>1</v>
      </c>
      <c r="CF17" s="133">
        <v>10</v>
      </c>
      <c r="CG17" s="134">
        <f>IF(P17=0,"",IF(CF17=0,"",(CF17/P17)))</f>
        <v>0.13888888888889</v>
      </c>
      <c r="CH17" s="135">
        <v>2</v>
      </c>
      <c r="CI17" s="136">
        <f>IFERROR(CH17/CF17,"-")</f>
        <v>0.2</v>
      </c>
      <c r="CJ17" s="137">
        <v>158000</v>
      </c>
      <c r="CK17" s="138">
        <f>IFERROR(CJ17/CF17,"-")</f>
        <v>15800</v>
      </c>
      <c r="CL17" s="139"/>
      <c r="CM17" s="139">
        <v>1</v>
      </c>
      <c r="CN17" s="139">
        <v>1</v>
      </c>
      <c r="CO17" s="140">
        <v>3</v>
      </c>
      <c r="CP17" s="141">
        <v>171000</v>
      </c>
      <c r="CQ17" s="141">
        <v>150000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30"/>
      <c r="B18" s="348" t="s">
        <v>77</v>
      </c>
      <c r="C18" s="348"/>
      <c r="D18" s="348"/>
      <c r="E18" s="348"/>
      <c r="F18" s="348" t="s">
        <v>69</v>
      </c>
      <c r="G18" s="90"/>
      <c r="H18" s="90"/>
      <c r="I18" s="90"/>
      <c r="J18" s="332"/>
      <c r="K18" s="34">
        <v>135</v>
      </c>
      <c r="L18" s="34">
        <v>64</v>
      </c>
      <c r="M18" s="31">
        <v>75</v>
      </c>
      <c r="N18" s="23">
        <v>12</v>
      </c>
      <c r="O18" s="23">
        <v>0</v>
      </c>
      <c r="P18" s="23">
        <f>N18+O18</f>
        <v>12</v>
      </c>
      <c r="Q18" s="32">
        <f>IFERROR(P18/M18,"-")</f>
        <v>0.16</v>
      </c>
      <c r="R18" s="32">
        <v>8</v>
      </c>
      <c r="S18" s="23">
        <v>0</v>
      </c>
      <c r="T18" s="32">
        <f>IFERROR(R18/(P18),"-")</f>
        <v>0.66666666666667</v>
      </c>
      <c r="U18" s="338"/>
      <c r="V18" s="25">
        <v>3</v>
      </c>
      <c r="W18" s="25">
        <f>IF(P18=0,"-",V18/P18)</f>
        <v>0.25</v>
      </c>
      <c r="X18" s="338">
        <v>138000</v>
      </c>
      <c r="Y18" s="338">
        <f>IFERROR(X18/P18,"-")</f>
        <v>11500</v>
      </c>
      <c r="Z18" s="338">
        <f>IFERROR(X18/V18,"-")</f>
        <v>46000</v>
      </c>
      <c r="AA18" s="338"/>
      <c r="AB18" s="33"/>
      <c r="AC18" s="57"/>
      <c r="AD18" s="61"/>
      <c r="AE18" s="62">
        <f>IF(P18=0,"",IF(AD18=0,"",(AD18/P18)))</f>
        <v>0</v>
      </c>
      <c r="AF18" s="61"/>
      <c r="AG18" s="65" t="str">
        <f>IFERROR(AF18/AD18,"-")</f>
        <v>-</v>
      </c>
      <c r="AH18" s="66"/>
      <c r="AI18" s="67" t="str">
        <f>IFERROR(AH18/AD18,"-")</f>
        <v>-</v>
      </c>
      <c r="AJ18" s="68"/>
      <c r="AK18" s="68"/>
      <c r="AL18" s="68"/>
      <c r="AM18" s="61">
        <v>1</v>
      </c>
      <c r="AN18" s="62">
        <f>IF(P18=0,"",IF(AM18=0,"",(AM18/P18)))</f>
        <v>0.083333333333333</v>
      </c>
      <c r="AO18" s="61"/>
      <c r="AP18" s="65">
        <f>IFERROR(AO18/AM18,"-")</f>
        <v>0</v>
      </c>
      <c r="AQ18" s="66"/>
      <c r="AR18" s="67">
        <f>IFERROR(AQ18/AM18,"-")</f>
        <v>0</v>
      </c>
      <c r="AS18" s="68"/>
      <c r="AT18" s="68"/>
      <c r="AU18" s="68"/>
      <c r="AV18" s="61"/>
      <c r="AW18" s="62">
        <f>IF(P18=0,"",IF(AV18=0,"",(AV18/P18)))</f>
        <v>0</v>
      </c>
      <c r="AX18" s="61"/>
      <c r="AY18" s="65" t="str">
        <f>IFERROR(AX18/AV18,"-")</f>
        <v>-</v>
      </c>
      <c r="AZ18" s="66"/>
      <c r="BA18" s="67" t="str">
        <f>IFERROR(AZ18/AV18,"-")</f>
        <v>-</v>
      </c>
      <c r="BB18" s="68"/>
      <c r="BC18" s="68"/>
      <c r="BD18" s="68"/>
      <c r="BE18" s="61"/>
      <c r="BF18" s="62">
        <f>IF(P18=0,"",IF(BE18=0,"",(BE18/P18)))</f>
        <v>0</v>
      </c>
      <c r="BG18" s="61"/>
      <c r="BH18" s="65" t="str">
        <f>IFERROR(BG18/BE18,"-")</f>
        <v>-</v>
      </c>
      <c r="BI18" s="66"/>
      <c r="BJ18" s="67" t="str">
        <f>IFERROR(BI18/BE18,"-")</f>
        <v>-</v>
      </c>
      <c r="BK18" s="68"/>
      <c r="BL18" s="68"/>
      <c r="BM18" s="68"/>
      <c r="BN18" s="63">
        <v>5</v>
      </c>
      <c r="BO18" s="64">
        <f>IF(P18=0,"",IF(BN18=0,"",(BN18/P18)))</f>
        <v>0.41666666666667</v>
      </c>
      <c r="BP18" s="61">
        <v>2</v>
      </c>
      <c r="BQ18" s="65">
        <f>IFERROR(BP18/BN18,"-")</f>
        <v>0.4</v>
      </c>
      <c r="BR18" s="66">
        <v>135000</v>
      </c>
      <c r="BS18" s="67">
        <f>IFERROR(BR18/BN18,"-")</f>
        <v>27000</v>
      </c>
      <c r="BT18" s="68"/>
      <c r="BU18" s="68"/>
      <c r="BV18" s="68">
        <v>2</v>
      </c>
      <c r="BW18" s="63">
        <v>5</v>
      </c>
      <c r="BX18" s="64">
        <f>IF(P18=0,"",IF(BW18=0,"",(BW18/P18)))</f>
        <v>0.41666666666667</v>
      </c>
      <c r="BY18" s="61">
        <v>1</v>
      </c>
      <c r="BZ18" s="65">
        <f>IFERROR(BY18/BW18,"-")</f>
        <v>0.2</v>
      </c>
      <c r="CA18" s="66">
        <v>3000</v>
      </c>
      <c r="CB18" s="67">
        <f>IFERROR(CA18/BW18,"-")</f>
        <v>600</v>
      </c>
      <c r="CC18" s="68">
        <v>1</v>
      </c>
      <c r="CD18" s="68"/>
      <c r="CE18" s="68"/>
      <c r="CF18" s="63">
        <v>1</v>
      </c>
      <c r="CG18" s="64">
        <f>IF(P18=0,"",IF(CF18=0,"",(CF18/P18)))</f>
        <v>0.083333333333333</v>
      </c>
      <c r="CH18" s="61"/>
      <c r="CI18" s="65">
        <f>IFERROR(CH18/CF18,"-")</f>
        <v>0</v>
      </c>
      <c r="CJ18" s="66"/>
      <c r="CK18" s="67">
        <f>IFERROR(CJ18/CF18,"-")</f>
        <v>0</v>
      </c>
      <c r="CL18" s="68"/>
      <c r="CM18" s="68"/>
      <c r="CN18" s="68"/>
      <c r="CO18" s="69">
        <v>3</v>
      </c>
      <c r="CP18" s="66">
        <v>138000</v>
      </c>
      <c r="CQ18" s="66">
        <v>96000</v>
      </c>
      <c r="CR18" s="66"/>
      <c r="CS18" s="70" t="str">
        <f>IF(AND(CQ18=0,CR18=0),"",IF(AND(CQ18&lt;=100000,CR18&lt;=100000),"",IF(CQ18/CP18&gt;0.7,"男高",IF(CR18/CP18&gt;0.7,"女高",""))))</f>
        <v/>
      </c>
    </row>
    <row r="19" spans="1:98">
      <c r="A19" s="30"/>
      <c r="B19" s="348" t="s">
        <v>78</v>
      </c>
      <c r="C19" s="348"/>
      <c r="D19" s="348"/>
      <c r="E19" s="348"/>
      <c r="F19" s="348" t="s">
        <v>69</v>
      </c>
      <c r="G19" s="36"/>
      <c r="H19" s="36"/>
      <c r="I19" s="73"/>
      <c r="J19" s="333"/>
      <c r="K19" s="34">
        <v>0</v>
      </c>
      <c r="L19" s="34">
        <v>0</v>
      </c>
      <c r="M19" s="31">
        <v>0</v>
      </c>
      <c r="N19" s="23">
        <v>0</v>
      </c>
      <c r="O19" s="23">
        <v>0</v>
      </c>
      <c r="P19" s="23">
        <f>N19+O19</f>
        <v>0</v>
      </c>
      <c r="Q19" s="32" t="str">
        <f>IFERROR(P19/M19,"-")</f>
        <v>-</v>
      </c>
      <c r="R19" s="32">
        <v>0</v>
      </c>
      <c r="S19" s="23">
        <v>0</v>
      </c>
      <c r="T19" s="32" t="str">
        <f>IFERROR(R19/(P19),"-")</f>
        <v>-</v>
      </c>
      <c r="U19" s="338"/>
      <c r="V19" s="25">
        <v>0</v>
      </c>
      <c r="W19" s="25" t="str">
        <f>IF(P19=0,"-",V19/P19)</f>
        <v>-</v>
      </c>
      <c r="X19" s="338">
        <v>0</v>
      </c>
      <c r="Y19" s="338" t="str">
        <f>IFERROR(X19/P19,"-")</f>
        <v>-</v>
      </c>
      <c r="Z19" s="338" t="str">
        <f>IFERROR(X19/V19,"-")</f>
        <v>-</v>
      </c>
      <c r="AA19" s="338"/>
      <c r="AB19" s="33"/>
      <c r="AC19" s="59"/>
      <c r="AD19" s="61"/>
      <c r="AE19" s="62" t="str">
        <f>IF(P19=0,"",IF(AD19=0,"",(AD19/P19)))</f>
        <v/>
      </c>
      <c r="AF19" s="61"/>
      <c r="AG19" s="65" t="str">
        <f>IFERROR(AF19/AD19,"-")</f>
        <v>-</v>
      </c>
      <c r="AH19" s="66"/>
      <c r="AI19" s="67" t="str">
        <f>IFERROR(AH19/AD19,"-")</f>
        <v>-</v>
      </c>
      <c r="AJ19" s="68"/>
      <c r="AK19" s="68"/>
      <c r="AL19" s="68"/>
      <c r="AM19" s="61"/>
      <c r="AN19" s="62" t="str">
        <f>IF(P19=0,"",IF(AM19=0,"",(AM19/P19)))</f>
        <v/>
      </c>
      <c r="AO19" s="61"/>
      <c r="AP19" s="65" t="str">
        <f>IFERROR(AO19/AM19,"-")</f>
        <v>-</v>
      </c>
      <c r="AQ19" s="66"/>
      <c r="AR19" s="67" t="str">
        <f>IFERROR(AQ19/AM19,"-")</f>
        <v>-</v>
      </c>
      <c r="AS19" s="68"/>
      <c r="AT19" s="68"/>
      <c r="AU19" s="68"/>
      <c r="AV19" s="61"/>
      <c r="AW19" s="62" t="str">
        <f>IF(P19=0,"",IF(AV19=0,"",(AV19/P19)))</f>
        <v/>
      </c>
      <c r="AX19" s="61"/>
      <c r="AY19" s="65" t="str">
        <f>IFERROR(AX19/AV19,"-")</f>
        <v>-</v>
      </c>
      <c r="AZ19" s="66"/>
      <c r="BA19" s="67" t="str">
        <f>IFERROR(AZ19/AV19,"-")</f>
        <v>-</v>
      </c>
      <c r="BB19" s="68"/>
      <c r="BC19" s="68"/>
      <c r="BD19" s="68"/>
      <c r="BE19" s="61"/>
      <c r="BF19" s="62" t="str">
        <f>IF(P19=0,"",IF(BE19=0,"",(BE19/P19)))</f>
        <v/>
      </c>
      <c r="BG19" s="61"/>
      <c r="BH19" s="65" t="str">
        <f>IFERROR(BG19/BE19,"-")</f>
        <v>-</v>
      </c>
      <c r="BI19" s="66"/>
      <c r="BJ19" s="67" t="str">
        <f>IFERROR(BI19/BE19,"-")</f>
        <v>-</v>
      </c>
      <c r="BK19" s="68"/>
      <c r="BL19" s="68"/>
      <c r="BM19" s="68"/>
      <c r="BN19" s="63"/>
      <c r="BO19" s="64" t="str">
        <f>IF(P19=0,"",IF(BN19=0,"",(BN19/P19)))</f>
        <v/>
      </c>
      <c r="BP19" s="61"/>
      <c r="BQ19" s="65" t="str">
        <f>IFERROR(BP19/BN19,"-")</f>
        <v>-</v>
      </c>
      <c r="BR19" s="66"/>
      <c r="BS19" s="67" t="str">
        <f>IFERROR(BR19/BN19,"-")</f>
        <v>-</v>
      </c>
      <c r="BT19" s="68"/>
      <c r="BU19" s="68"/>
      <c r="BV19" s="68"/>
      <c r="BW19" s="63"/>
      <c r="BX19" s="64" t="str">
        <f>IF(P19=0,"",IF(BW19=0,"",(BW19/P19)))</f>
        <v/>
      </c>
      <c r="BY19" s="61"/>
      <c r="BZ19" s="65" t="str">
        <f>IFERROR(BY19/BW19,"-")</f>
        <v>-</v>
      </c>
      <c r="CA19" s="66"/>
      <c r="CB19" s="67" t="str">
        <f>IFERROR(CA19/BW19,"-")</f>
        <v>-</v>
      </c>
      <c r="CC19" s="68"/>
      <c r="CD19" s="68"/>
      <c r="CE19" s="68"/>
      <c r="CF19" s="63"/>
      <c r="CG19" s="64" t="str">
        <f>IF(P19=0,"",IF(CF19=0,"",(CF19/P19)))</f>
        <v/>
      </c>
      <c r="CH19" s="61"/>
      <c r="CI19" s="65" t="str">
        <f>IFERROR(CH19/CF19,"-")</f>
        <v>-</v>
      </c>
      <c r="CJ19" s="66"/>
      <c r="CK19" s="67" t="str">
        <f>IFERROR(CJ19/CF19,"-")</f>
        <v>-</v>
      </c>
      <c r="CL19" s="68"/>
      <c r="CM19" s="68"/>
      <c r="CN19" s="68"/>
      <c r="CO19" s="69">
        <v>0</v>
      </c>
      <c r="CP19" s="66">
        <v>0</v>
      </c>
      <c r="CQ19" s="66"/>
      <c r="CR19" s="66"/>
      <c r="CS19" s="70" t="str">
        <f>IF(AND(CQ19=0,CR19=0),"",IF(AND(CQ19&lt;=100000,CR19&lt;=100000),"",IF(CQ19/CP19&gt;0.7,"男高",IF(CR19/CP19&gt;0.7,"女高",""))))</f>
        <v/>
      </c>
    </row>
    <row r="20" spans="1:98">
      <c r="A20" s="19"/>
      <c r="B20" s="348" t="s">
        <v>79</v>
      </c>
      <c r="C20" s="348"/>
      <c r="D20" s="348"/>
      <c r="E20" s="348"/>
      <c r="F20" s="348" t="s">
        <v>69</v>
      </c>
      <c r="G20" s="40"/>
      <c r="H20" s="40"/>
      <c r="I20" s="40"/>
      <c r="J20" s="334"/>
      <c r="K20" s="41">
        <v>117</v>
      </c>
      <c r="L20" s="41">
        <v>67</v>
      </c>
      <c r="M20" s="41">
        <v>91</v>
      </c>
      <c r="N20" s="41">
        <v>22</v>
      </c>
      <c r="O20" s="41">
        <v>0</v>
      </c>
      <c r="P20" s="41">
        <f>N20+O20</f>
        <v>22</v>
      </c>
      <c r="Q20" s="42">
        <f>IFERROR(P20/M20,"-")</f>
        <v>0.24175824175824</v>
      </c>
      <c r="R20" s="76">
        <v>8</v>
      </c>
      <c r="S20" s="76">
        <v>3</v>
      </c>
      <c r="T20" s="42">
        <f>IFERROR(R20/(P20),"-")</f>
        <v>0.36363636363636</v>
      </c>
      <c r="U20" s="339"/>
      <c r="V20" s="44">
        <v>7</v>
      </c>
      <c r="W20" s="42">
        <f>IF(P20=0,"-",V20/P20)</f>
        <v>0.31818181818182</v>
      </c>
      <c r="X20" s="334">
        <v>147000</v>
      </c>
      <c r="Y20" s="334">
        <f>IFERROR(X20/P20,"-")</f>
        <v>6681.8181818182</v>
      </c>
      <c r="Z20" s="334">
        <f>IFERROR(X20/V20,"-")</f>
        <v>21000</v>
      </c>
      <c r="AA20" s="334"/>
      <c r="AB20" s="45"/>
      <c r="AC20" s="58"/>
      <c r="AD20" s="60"/>
      <c r="AE20" s="60">
        <f>IF(P20=0,"",IF(AD20=0,"",(AD20/P20)))</f>
        <v>0</v>
      </c>
      <c r="AF20" s="60"/>
      <c r="AG20" s="60" t="str">
        <f>IFERROR(AF20/AD20,"-")</f>
        <v>-</v>
      </c>
      <c r="AH20" s="60"/>
      <c r="AI20" s="60" t="str">
        <f>IFERROR(AH20/AD20,"-")</f>
        <v>-</v>
      </c>
      <c r="AJ20" s="60"/>
      <c r="AK20" s="60"/>
      <c r="AL20" s="60"/>
      <c r="AM20" s="60">
        <v>2</v>
      </c>
      <c r="AN20" s="60">
        <f>IF(P20=0,"",IF(AM20=0,"",(AM20/P20)))</f>
        <v>0.090909090909091</v>
      </c>
      <c r="AO20" s="60"/>
      <c r="AP20" s="60">
        <f>IFERROR(AO20/AM20,"-")</f>
        <v>0</v>
      </c>
      <c r="AQ20" s="60"/>
      <c r="AR20" s="60">
        <f>IFERROR(AQ20/AM20,"-")</f>
        <v>0</v>
      </c>
      <c r="AS20" s="60"/>
      <c r="AT20" s="60"/>
      <c r="AU20" s="60"/>
      <c r="AV20" s="60"/>
      <c r="AW20" s="60">
        <f>IF(P20=0,"",IF(AV20=0,"",(AV20/P20)))</f>
        <v>0</v>
      </c>
      <c r="AX20" s="60"/>
      <c r="AY20" s="60" t="str">
        <f>IFERROR(AX20/AV20,"-")</f>
        <v>-</v>
      </c>
      <c r="AZ20" s="60"/>
      <c r="BA20" s="60" t="str">
        <f>IFERROR(AZ20/AV20,"-")</f>
        <v>-</v>
      </c>
      <c r="BB20" s="60"/>
      <c r="BC20" s="60"/>
      <c r="BD20" s="60"/>
      <c r="BE20" s="60">
        <v>2</v>
      </c>
      <c r="BF20" s="60">
        <f>IF(P20=0,"",IF(BE20=0,"",(BE20/P20)))</f>
        <v>0.090909090909091</v>
      </c>
      <c r="BG20" s="60">
        <v>1</v>
      </c>
      <c r="BH20" s="60">
        <f>IFERROR(BG20/BE20,"-")</f>
        <v>0.5</v>
      </c>
      <c r="BI20" s="60">
        <v>5000</v>
      </c>
      <c r="BJ20" s="60">
        <f>IFERROR(BI20/BE20,"-")</f>
        <v>2500</v>
      </c>
      <c r="BK20" s="60">
        <v>1</v>
      </c>
      <c r="BL20" s="60"/>
      <c r="BM20" s="60"/>
      <c r="BN20" s="60">
        <v>7</v>
      </c>
      <c r="BO20" s="60">
        <f>IF(P20=0,"",IF(BN20=0,"",(BN20/P20)))</f>
        <v>0.31818181818182</v>
      </c>
      <c r="BP20" s="60">
        <v>1</v>
      </c>
      <c r="BQ20" s="60">
        <f>IFERROR(BP20/BN20,"-")</f>
        <v>0.14285714285714</v>
      </c>
      <c r="BR20" s="60">
        <v>88000</v>
      </c>
      <c r="BS20" s="60">
        <f>IFERROR(BR20/BN20,"-")</f>
        <v>12571.428571429</v>
      </c>
      <c r="BT20" s="60"/>
      <c r="BU20" s="60"/>
      <c r="BV20" s="60">
        <v>1</v>
      </c>
      <c r="BW20" s="60">
        <v>4</v>
      </c>
      <c r="BX20" s="60">
        <f>IF(P20=0,"",IF(BW20=0,"",(BW20/P20)))</f>
        <v>0.18181818181818</v>
      </c>
      <c r="BY20" s="60">
        <v>3</v>
      </c>
      <c r="BZ20" s="60">
        <f>IFERROR(BY20/BW20,"-")</f>
        <v>0.75</v>
      </c>
      <c r="CA20" s="60">
        <v>33000</v>
      </c>
      <c r="CB20" s="60">
        <f>IFERROR(CA20/BW20,"-")</f>
        <v>8250</v>
      </c>
      <c r="CC20" s="60">
        <v>1</v>
      </c>
      <c r="CD20" s="60">
        <v>1</v>
      </c>
      <c r="CE20" s="60">
        <v>1</v>
      </c>
      <c r="CF20" s="60">
        <v>7</v>
      </c>
      <c r="CG20" s="60">
        <f>IF(P20=0,"",IF(CF20=0,"",(CF20/P20)))</f>
        <v>0.31818181818182</v>
      </c>
      <c r="CH20" s="60">
        <v>2</v>
      </c>
      <c r="CI20" s="60">
        <f>IFERROR(CH20/CF20,"-")</f>
        <v>0.28571428571429</v>
      </c>
      <c r="CJ20" s="60">
        <v>21000</v>
      </c>
      <c r="CK20" s="60">
        <f>IFERROR(CJ20/CF20,"-")</f>
        <v>3000</v>
      </c>
      <c r="CL20" s="60"/>
      <c r="CM20" s="60">
        <v>1</v>
      </c>
      <c r="CN20" s="60">
        <v>1</v>
      </c>
      <c r="CO20" s="60">
        <v>7</v>
      </c>
      <c r="CP20" s="60">
        <v>147000</v>
      </c>
      <c r="CQ20" s="60">
        <v>88000</v>
      </c>
      <c r="CR20" s="60"/>
      <c r="CS20" s="60" t="str">
        <f>IF(AND(CQ20=0,CR20=0),"",IF(AND(CQ20&lt;=100000,CR20&lt;=100000),"",IF(CQ20/CP20&gt;0.7,"男高",IF(CR20/CP20&gt;0.7,"女高",""))))</f>
        <v/>
      </c>
    </row>
    <row r="21" spans="1:98">
      <c r="B21" s="348" t="s">
        <v>80</v>
      </c>
      <c r="C21" s="348"/>
      <c r="D21" s="348"/>
      <c r="E21" s="348"/>
      <c r="F21" s="348" t="s">
        <v>69</v>
      </c>
      <c r="G21" s="72"/>
      <c r="H21" s="72"/>
      <c r="I21" s="72"/>
      <c r="K21" s="72">
        <v>7</v>
      </c>
      <c r="L21" s="72">
        <v>4</v>
      </c>
      <c r="M21" s="72">
        <v>1</v>
      </c>
      <c r="N21" s="72">
        <v>1</v>
      </c>
      <c r="O21" s="72">
        <v>0</v>
      </c>
      <c r="P21" s="72">
        <f>N21+O21</f>
        <v>1</v>
      </c>
      <c r="Q21" s="72">
        <f>IFERROR(P21/M21,"-")</f>
        <v>1</v>
      </c>
      <c r="R21" s="72">
        <v>0</v>
      </c>
      <c r="S21" s="72">
        <v>0</v>
      </c>
      <c r="T21" s="72">
        <f>IFERROR(R21/(P21),"-")</f>
        <v>0</v>
      </c>
      <c r="V21" s="72">
        <v>0</v>
      </c>
      <c r="W21" s="72">
        <f>IF(P21=0,"-",V21/P21)</f>
        <v>0</v>
      </c>
      <c r="X21" s="72">
        <v>0</v>
      </c>
      <c r="Y21" s="72">
        <f>IFERROR(X21/P21,"-")</f>
        <v>0</v>
      </c>
      <c r="Z21" s="72" t="str">
        <f>IFERROR(X21/V21,"-")</f>
        <v>-</v>
      </c>
      <c r="AD21" s="72"/>
      <c r="AE21" s="72">
        <f>IF(P21=0,"",IF(AD21=0,"",(AD21/P21)))</f>
        <v>0</v>
      </c>
      <c r="AF21" s="72"/>
      <c r="AG21" s="72" t="str">
        <f>IFERROR(AF21/AD21,"-")</f>
        <v>-</v>
      </c>
      <c r="AH21" s="72"/>
      <c r="AI21" s="72" t="str">
        <f>IFERROR(AH21/AD21,"-")</f>
        <v>-</v>
      </c>
      <c r="AJ21" s="72"/>
      <c r="AK21" s="72"/>
      <c r="AL21" s="72"/>
      <c r="AM21" s="72"/>
      <c r="AN21" s="72">
        <f>IF(P21=0,"",IF(AM21=0,"",(AM21/P21)))</f>
        <v>0</v>
      </c>
      <c r="AO21" s="72"/>
      <c r="AP21" s="72" t="str">
        <f>IFERROR(AO21/AM21,"-")</f>
        <v>-</v>
      </c>
      <c r="AQ21" s="72"/>
      <c r="AR21" s="72" t="str">
        <f>IFERROR(AQ21/AM21,"-")</f>
        <v>-</v>
      </c>
      <c r="AS21" s="72"/>
      <c r="AT21" s="72"/>
      <c r="AU21" s="72"/>
      <c r="AV21" s="72"/>
      <c r="AW21" s="72">
        <f>IF(P21=0,"",IF(AV21=0,"",(AV21/P21)))</f>
        <v>0</v>
      </c>
      <c r="AX21" s="72"/>
      <c r="AY21" s="72" t="str">
        <f>IFERROR(AX21/AV21,"-")</f>
        <v>-</v>
      </c>
      <c r="AZ21" s="72"/>
      <c r="BA21" s="72" t="str">
        <f>IFERROR(AZ21/AV21,"-")</f>
        <v>-</v>
      </c>
      <c r="BB21" s="72"/>
      <c r="BC21" s="72"/>
      <c r="BD21" s="72"/>
      <c r="BE21" s="72"/>
      <c r="BF21" s="72">
        <f>IF(P21=0,"",IF(BE21=0,"",(BE21/P21)))</f>
        <v>0</v>
      </c>
      <c r="BG21" s="72"/>
      <c r="BH21" s="72" t="str">
        <f>IFERROR(BG21/BE21,"-")</f>
        <v>-</v>
      </c>
      <c r="BI21" s="72"/>
      <c r="BJ21" s="72" t="str">
        <f>IFERROR(BI21/BE21,"-")</f>
        <v>-</v>
      </c>
      <c r="BK21" s="72"/>
      <c r="BL21" s="72"/>
      <c r="BM21" s="72"/>
      <c r="BN21" s="72"/>
      <c r="BO21" s="72">
        <f>IF(P21=0,"",IF(BN21=0,"",(BN21/P21)))</f>
        <v>0</v>
      </c>
      <c r="BP21" s="72"/>
      <c r="BQ21" s="72" t="str">
        <f>IFERROR(BP21/BN21,"-")</f>
        <v>-</v>
      </c>
      <c r="BR21" s="72"/>
      <c r="BS21" s="72" t="str">
        <f>IFERROR(BR21/BN21,"-")</f>
        <v>-</v>
      </c>
      <c r="BT21" s="72"/>
      <c r="BU21" s="72"/>
      <c r="BV21" s="72"/>
      <c r="BW21" s="72"/>
      <c r="BX21" s="72">
        <f>IF(P21=0,"",IF(BW21=0,"",(BW21/P21)))</f>
        <v>0</v>
      </c>
      <c r="BY21" s="72"/>
      <c r="BZ21" s="72" t="str">
        <f>IFERROR(BY21/BW21,"-")</f>
        <v>-</v>
      </c>
      <c r="CA21" s="72"/>
      <c r="CB21" s="72" t="str">
        <f>IFERROR(CA21/BW21,"-")</f>
        <v>-</v>
      </c>
      <c r="CC21" s="72"/>
      <c r="CD21" s="72"/>
      <c r="CE21" s="72"/>
      <c r="CF21" s="72">
        <v>1</v>
      </c>
      <c r="CG21" s="72">
        <f>IF(P21=0,"",IF(CF21=0,"",(CF21/P21)))</f>
        <v>1</v>
      </c>
      <c r="CH21" s="72"/>
      <c r="CI21" s="72">
        <f>IFERROR(CH21/CF21,"-")</f>
        <v>0</v>
      </c>
      <c r="CJ21" s="72"/>
      <c r="CK21" s="72">
        <f>IFERROR(CJ21/CF21,"-")</f>
        <v>0</v>
      </c>
      <c r="CL21" s="72"/>
      <c r="CM21" s="72"/>
      <c r="CN21" s="72"/>
      <c r="CO21" s="72">
        <v>0</v>
      </c>
      <c r="CP21" s="72">
        <v>0</v>
      </c>
      <c r="CQ21" s="72"/>
      <c r="CR21" s="72"/>
      <c r="CS21" s="72" t="str">
        <f>IF(AND(CQ21=0,CR21=0),"",IF(AND(CQ21&lt;=100000,CR21&lt;=100000),"",IF(CQ21/CP21&gt;0.7,"男高",IF(CR21/CP21&gt;0.7,"女高",""))))</f>
        <v/>
      </c>
    </row>
    <row r="24" spans="1:98">
      <c r="A24" s="72">
        <f>AB24</f>
        <v>0.45882352941176</v>
      </c>
      <c r="G24" s="72" t="s">
        <v>81</v>
      </c>
      <c r="J24" s="72">
        <f>SUM(J6:J23)</f>
        <v>1530000</v>
      </c>
      <c r="K24" s="72">
        <f>SUM(K6:K23)</f>
        <v>643</v>
      </c>
      <c r="L24" s="72">
        <f>SUM(L6:L23)</f>
        <v>357</v>
      </c>
      <c r="M24" s="72">
        <f>SUM(M6:M23)</f>
        <v>678</v>
      </c>
      <c r="N24" s="72">
        <f>SUM(N6:N23)</f>
        <v>293</v>
      </c>
      <c r="O24" s="72">
        <f>SUM(O6:O23)</f>
        <v>1</v>
      </c>
      <c r="P24" s="72">
        <f>SUM(P6:P23)</f>
        <v>294</v>
      </c>
      <c r="Q24" s="72">
        <f>IFERROR(P24/M24,"-")</f>
        <v>0.43362831858407</v>
      </c>
      <c r="R24" s="72">
        <f>SUM(R6:R23)</f>
        <v>45</v>
      </c>
      <c r="S24" s="72">
        <f>SUM(S6:S23)</f>
        <v>33</v>
      </c>
      <c r="T24" s="72">
        <f>IFERROR(R24/P24,"-")</f>
        <v>0.1530612244898</v>
      </c>
      <c r="U24" s="72">
        <f>IFERROR(J24/P24,"-")</f>
        <v>5204.0816326531</v>
      </c>
      <c r="V24" s="72">
        <f>SUM(V6:V23)</f>
        <v>25</v>
      </c>
      <c r="W24" s="72">
        <f>IFERROR(V24/P24,"-")</f>
        <v>0.085034013605442</v>
      </c>
      <c r="X24" s="72">
        <f>SUM(X6:X23)</f>
        <v>702000</v>
      </c>
      <c r="Y24" s="72">
        <f>IFERROR(X24/P24,"-")</f>
        <v>2387.7551020408</v>
      </c>
      <c r="Z24" s="72">
        <f>IFERROR(X24/V24,"-")</f>
        <v>28080</v>
      </c>
      <c r="AA24" s="72">
        <f>X24-J24</f>
        <v>-828000</v>
      </c>
      <c r="AB24" s="72">
        <f>X24/J24</f>
        <v>0.45882352941176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21"/>
    <mergeCell ref="J10:J21"/>
    <mergeCell ref="U10:U21"/>
    <mergeCell ref="AA10:AA21"/>
    <mergeCell ref="AB1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82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4.7533333333333</v>
      </c>
      <c r="B6" s="348" t="s">
        <v>83</v>
      </c>
      <c r="C6" s="348" t="s">
        <v>84</v>
      </c>
      <c r="D6" s="348" t="s">
        <v>85</v>
      </c>
      <c r="E6" s="348" t="s">
        <v>86</v>
      </c>
      <c r="F6" s="348" t="s">
        <v>67</v>
      </c>
      <c r="G6" s="90" t="s">
        <v>87</v>
      </c>
      <c r="H6" s="90" t="s">
        <v>88</v>
      </c>
      <c r="I6" s="90" t="s">
        <v>89</v>
      </c>
      <c r="J6" s="331">
        <v>150000</v>
      </c>
      <c r="K6" s="79">
        <v>0</v>
      </c>
      <c r="L6" s="79">
        <v>0</v>
      </c>
      <c r="M6" s="79">
        <v>0</v>
      </c>
      <c r="N6" s="91">
        <v>26</v>
      </c>
      <c r="O6" s="92">
        <v>3</v>
      </c>
      <c r="P6" s="93">
        <f>N6+O6</f>
        <v>29</v>
      </c>
      <c r="Q6" s="80" t="str">
        <f>IFERROR(P6/M6,"-")</f>
        <v>-</v>
      </c>
      <c r="R6" s="79">
        <v>1</v>
      </c>
      <c r="S6" s="79">
        <v>2</v>
      </c>
      <c r="T6" s="80">
        <f>IFERROR(R6/(P6),"-")</f>
        <v>0.03448275862069</v>
      </c>
      <c r="U6" s="337">
        <f>IFERROR(J6/SUM(N6:O7),"-")</f>
        <v>2941.1764705882</v>
      </c>
      <c r="V6" s="82">
        <v>1</v>
      </c>
      <c r="W6" s="80">
        <f>IF(P6=0,"-",V6/P6)</f>
        <v>0.03448275862069</v>
      </c>
      <c r="X6" s="336">
        <v>713000</v>
      </c>
      <c r="Y6" s="337">
        <f>IFERROR(X6/P6,"-")</f>
        <v>24586.206896552</v>
      </c>
      <c r="Z6" s="337">
        <f>IFERROR(X6/V6,"-")</f>
        <v>713000</v>
      </c>
      <c r="AA6" s="331">
        <f>SUM(X6:X7)-SUM(J6:J7)</f>
        <v>563000</v>
      </c>
      <c r="AB6" s="83">
        <f>SUM(X6:X7)/SUM(J6:J7)</f>
        <v>4.7533333333333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9</v>
      </c>
      <c r="AN6" s="101">
        <f>IF(P6=0,"",IF(AM6=0,"",(AM6/P6)))</f>
        <v>0.31034482758621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10</v>
      </c>
      <c r="AW6" s="107">
        <f>IF(P6=0,"",IF(AV6=0,"",(AV6/P6)))</f>
        <v>0.3448275862069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0.13793103448276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0.068965517241379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0.13793103448276</v>
      </c>
      <c r="BY6" s="128">
        <v>1</v>
      </c>
      <c r="BZ6" s="129">
        <f>IFERROR(BY6/BW6,"-")</f>
        <v>0.25</v>
      </c>
      <c r="CA6" s="130">
        <v>713000</v>
      </c>
      <c r="CB6" s="131">
        <f>IFERROR(CA6/BW6,"-")</f>
        <v>178250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713000</v>
      </c>
      <c r="CQ6" s="141">
        <v>713000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78"/>
      <c r="B7" s="348" t="s">
        <v>90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86</v>
      </c>
      <c r="L7" s="79">
        <v>53</v>
      </c>
      <c r="M7" s="79">
        <v>64</v>
      </c>
      <c r="N7" s="91">
        <v>22</v>
      </c>
      <c r="O7" s="92">
        <v>0</v>
      </c>
      <c r="P7" s="93">
        <f>N7+O7</f>
        <v>22</v>
      </c>
      <c r="Q7" s="80">
        <f>IFERROR(P7/M7,"-")</f>
        <v>0.34375</v>
      </c>
      <c r="R7" s="79">
        <v>5</v>
      </c>
      <c r="S7" s="79">
        <v>5</v>
      </c>
      <c r="T7" s="80">
        <f>IFERROR(R7/(P7),"-")</f>
        <v>0.22727272727273</v>
      </c>
      <c r="U7" s="337"/>
      <c r="V7" s="82">
        <v>0</v>
      </c>
      <c r="W7" s="80">
        <f>IF(P7=0,"-",V7/P7)</f>
        <v>0</v>
      </c>
      <c r="X7" s="336">
        <v>0</v>
      </c>
      <c r="Y7" s="337">
        <f>IFERROR(X7/P7,"-")</f>
        <v>0</v>
      </c>
      <c r="Z7" s="337" t="str">
        <f>IFERROR(X7/V7,"-")</f>
        <v>-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0.13636363636364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0.13636363636364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0.45454545454545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0.045454545454545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4.7533333333333</v>
      </c>
      <c r="B10" s="39"/>
      <c r="C10" s="39"/>
      <c r="D10" s="39"/>
      <c r="E10" s="39"/>
      <c r="F10" s="39"/>
      <c r="G10" s="40" t="s">
        <v>91</v>
      </c>
      <c r="H10" s="40"/>
      <c r="I10" s="40"/>
      <c r="J10" s="334">
        <f>SUM(J6:J9)</f>
        <v>150000</v>
      </c>
      <c r="K10" s="41">
        <f>SUM(K6:K9)</f>
        <v>86</v>
      </c>
      <c r="L10" s="41">
        <f>SUM(L6:L9)</f>
        <v>53</v>
      </c>
      <c r="M10" s="41">
        <f>SUM(M6:M9)</f>
        <v>64</v>
      </c>
      <c r="N10" s="41">
        <f>SUM(N6:N9)</f>
        <v>48</v>
      </c>
      <c r="O10" s="41">
        <f>SUM(O6:O9)</f>
        <v>3</v>
      </c>
      <c r="P10" s="41">
        <f>SUM(P6:P9)</f>
        <v>51</v>
      </c>
      <c r="Q10" s="42">
        <f>IFERROR(P10/M10,"-")</f>
        <v>0.796875</v>
      </c>
      <c r="R10" s="76">
        <f>SUM(R6:R9)</f>
        <v>6</v>
      </c>
      <c r="S10" s="76">
        <f>SUM(S6:S9)</f>
        <v>7</v>
      </c>
      <c r="T10" s="42">
        <f>IFERROR(R10/P10,"-")</f>
        <v>0.11764705882353</v>
      </c>
      <c r="U10" s="339">
        <f>IFERROR(J10/P10,"-")</f>
        <v>2941.1764705882</v>
      </c>
      <c r="V10" s="44">
        <f>SUM(V6:V9)</f>
        <v>1</v>
      </c>
      <c r="W10" s="42">
        <f>IFERROR(V10/P10,"-")</f>
        <v>0.019607843137255</v>
      </c>
      <c r="X10" s="334">
        <f>SUM(X6:X9)</f>
        <v>713000</v>
      </c>
      <c r="Y10" s="334">
        <f>IFERROR(X10/P10,"-")</f>
        <v>13980.392156863</v>
      </c>
      <c r="Z10" s="334">
        <f>IFERROR(X10/V10,"-")</f>
        <v>713000</v>
      </c>
      <c r="AA10" s="334">
        <f>X10-J10</f>
        <v>563000</v>
      </c>
      <c r="AB10" s="45">
        <f>X10/J10</f>
        <v>4.7533333333333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92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93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1.4822903734523</v>
      </c>
      <c r="B6" s="348" t="s">
        <v>94</v>
      </c>
      <c r="C6" s="348"/>
      <c r="D6" s="348"/>
      <c r="E6" s="177" t="s">
        <v>95</v>
      </c>
      <c r="F6" s="177" t="s">
        <v>96</v>
      </c>
      <c r="G6" s="341">
        <v>1490150</v>
      </c>
      <c r="H6" s="178">
        <v>1774</v>
      </c>
      <c r="I6" s="178">
        <v>0</v>
      </c>
      <c r="J6" s="178">
        <v>37764</v>
      </c>
      <c r="K6" s="179">
        <v>420</v>
      </c>
      <c r="L6" s="180">
        <f>IFERROR(K6/J6,"-")</f>
        <v>0.011121703209406</v>
      </c>
      <c r="M6" s="178">
        <v>100</v>
      </c>
      <c r="N6" s="178">
        <v>129</v>
      </c>
      <c r="O6" s="180">
        <f>IFERROR(M6/(K6),"-")</f>
        <v>0.23809523809524</v>
      </c>
      <c r="P6" s="181">
        <f>IFERROR(G6/SUM(K6:K6),"-")</f>
        <v>3547.9761904762</v>
      </c>
      <c r="Q6" s="182">
        <v>64</v>
      </c>
      <c r="R6" s="180">
        <f>IF(K6=0,"-",Q6/K6)</f>
        <v>0.15238095238095</v>
      </c>
      <c r="S6" s="346">
        <v>2208835</v>
      </c>
      <c r="T6" s="347">
        <f>IFERROR(S6/K6,"-")</f>
        <v>5259.130952381</v>
      </c>
      <c r="U6" s="347">
        <f>IFERROR(S6/Q6,"-")</f>
        <v>34513.046875</v>
      </c>
      <c r="V6" s="341">
        <f>SUM(S6:S6)-SUM(G6:G6)</f>
        <v>718685</v>
      </c>
      <c r="W6" s="184">
        <f>SUM(S6:S6)/SUM(G6:G6)</f>
        <v>1.4822903734523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>
        <v>1</v>
      </c>
      <c r="AI6" s="192">
        <f>IF(K6=0,"",IF(AH6=0,"",(AH6/K6)))</f>
        <v>0.0023809523809524</v>
      </c>
      <c r="AJ6" s="191"/>
      <c r="AK6" s="193">
        <f>IFERROR(AJ6/AH6,"-")</f>
        <v>0</v>
      </c>
      <c r="AL6" s="194"/>
      <c r="AM6" s="195">
        <f>IFERROR(AL6/AH6,"-")</f>
        <v>0</v>
      </c>
      <c r="AN6" s="196"/>
      <c r="AO6" s="196"/>
      <c r="AP6" s="196"/>
      <c r="AQ6" s="197"/>
      <c r="AR6" s="198">
        <f>IF(K6=0,"",IF(AQ6=0,"",(AQ6/K6)))</f>
        <v>0</v>
      </c>
      <c r="AS6" s="197"/>
      <c r="AT6" s="199" t="str">
        <f>IFERROR(AS6/AQ6,"-")</f>
        <v>-</v>
      </c>
      <c r="AU6" s="200"/>
      <c r="AV6" s="201" t="str">
        <f>IFERROR(AU6/AQ6,"-")</f>
        <v>-</v>
      </c>
      <c r="AW6" s="202"/>
      <c r="AX6" s="202"/>
      <c r="AY6" s="202"/>
      <c r="AZ6" s="203">
        <v>7</v>
      </c>
      <c r="BA6" s="204">
        <f>IF(K6=0,"",IF(AZ6=0,"",(AZ6/K6)))</f>
        <v>0.016666666666667</v>
      </c>
      <c r="BB6" s="203"/>
      <c r="BC6" s="205">
        <f>IFERROR(BB6/AZ6,"-")</f>
        <v>0</v>
      </c>
      <c r="BD6" s="206"/>
      <c r="BE6" s="207">
        <f>IFERROR(BD6/AZ6,"-")</f>
        <v>0</v>
      </c>
      <c r="BF6" s="208"/>
      <c r="BG6" s="208"/>
      <c r="BH6" s="208"/>
      <c r="BI6" s="209">
        <v>137</v>
      </c>
      <c r="BJ6" s="210">
        <f>IF(K6=0,"",IF(BI6=0,"",(BI6/K6)))</f>
        <v>0.32619047619048</v>
      </c>
      <c r="BK6" s="211">
        <v>12</v>
      </c>
      <c r="BL6" s="212">
        <f>IFERROR(BK6/BI6,"-")</f>
        <v>0.087591240875912</v>
      </c>
      <c r="BM6" s="213">
        <v>191000</v>
      </c>
      <c r="BN6" s="214">
        <f>IFERROR(BM6/BI6,"-")</f>
        <v>1394.1605839416</v>
      </c>
      <c r="BO6" s="215">
        <v>6</v>
      </c>
      <c r="BP6" s="215">
        <v>1</v>
      </c>
      <c r="BQ6" s="215">
        <v>5</v>
      </c>
      <c r="BR6" s="216">
        <v>212</v>
      </c>
      <c r="BS6" s="217">
        <f>IF(K6=0,"",IF(BR6=0,"",(BR6/K6)))</f>
        <v>0.5047619047619</v>
      </c>
      <c r="BT6" s="218">
        <v>41</v>
      </c>
      <c r="BU6" s="219">
        <f>IFERROR(BT6/BR6,"-")</f>
        <v>0.19339622641509</v>
      </c>
      <c r="BV6" s="220">
        <v>1251000</v>
      </c>
      <c r="BW6" s="221">
        <f>IFERROR(BV6/BR6,"-")</f>
        <v>5900.9433962264</v>
      </c>
      <c r="BX6" s="222">
        <v>20</v>
      </c>
      <c r="BY6" s="222">
        <v>4</v>
      </c>
      <c r="BZ6" s="222">
        <v>17</v>
      </c>
      <c r="CA6" s="223">
        <v>63</v>
      </c>
      <c r="CB6" s="224">
        <f>IF(K6=0,"",IF(CA6=0,"",(CA6/K6)))</f>
        <v>0.15</v>
      </c>
      <c r="CC6" s="225">
        <v>11</v>
      </c>
      <c r="CD6" s="226">
        <f>IFERROR(CC6/CA6,"-")</f>
        <v>0.17460317460317</v>
      </c>
      <c r="CE6" s="227">
        <v>766835</v>
      </c>
      <c r="CF6" s="228">
        <f>IFERROR(CE6/CA6,"-")</f>
        <v>12171.984126984</v>
      </c>
      <c r="CG6" s="229">
        <v>2</v>
      </c>
      <c r="CH6" s="229">
        <v>1</v>
      </c>
      <c r="CI6" s="229">
        <v>8</v>
      </c>
      <c r="CJ6" s="230">
        <v>64</v>
      </c>
      <c r="CK6" s="231">
        <v>2208835</v>
      </c>
      <c r="CL6" s="231">
        <v>360000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97</v>
      </c>
      <c r="C7" s="348"/>
      <c r="D7" s="348"/>
      <c r="E7" s="177" t="s">
        <v>98</v>
      </c>
      <c r="F7" s="177" t="s">
        <v>96</v>
      </c>
      <c r="G7" s="341">
        <v>0</v>
      </c>
      <c r="H7" s="178">
        <v>4</v>
      </c>
      <c r="I7" s="178">
        <v>0</v>
      </c>
      <c r="J7" s="178">
        <v>0</v>
      </c>
      <c r="K7" s="179">
        <v>2</v>
      </c>
      <c r="L7" s="180" t="str">
        <f>IFERROR(K7/J7,"-")</f>
        <v>-</v>
      </c>
      <c r="M7" s="178">
        <v>0</v>
      </c>
      <c r="N7" s="178">
        <v>0</v>
      </c>
      <c r="O7" s="180">
        <f>IFERROR(M7/(K7),"-")</f>
        <v>0</v>
      </c>
      <c r="P7" s="181">
        <f>IFERROR(G7/SUM(K7:K7),"-")</f>
        <v>0</v>
      </c>
      <c r="Q7" s="182">
        <v>0</v>
      </c>
      <c r="R7" s="180">
        <f>IF(K7=0,"-",Q7/K7)</f>
        <v>0</v>
      </c>
      <c r="S7" s="346"/>
      <c r="T7" s="347">
        <f>IFERROR(S7/K7,"-")</f>
        <v>0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>
        <f>IF(K7=0,"",IF(Y7=0,"",(Y7/K7)))</f>
        <v>0</v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>
        <f>IF(K7=0,"",IF(AH7=0,"",(AH7/K7)))</f>
        <v>0</v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>
        <f>IF(K7=0,"",IF(AQ7=0,"",(AQ7/K7)))</f>
        <v>0</v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>
        <v>1</v>
      </c>
      <c r="BA7" s="204">
        <f>IF(K7=0,"",IF(AZ7=0,"",(AZ7/K7)))</f>
        <v>0.5</v>
      </c>
      <c r="BB7" s="203"/>
      <c r="BC7" s="205">
        <f>IFERROR(BB7/AZ7,"-")</f>
        <v>0</v>
      </c>
      <c r="BD7" s="206"/>
      <c r="BE7" s="207">
        <f>IFERROR(BD7/AZ7,"-")</f>
        <v>0</v>
      </c>
      <c r="BF7" s="208"/>
      <c r="BG7" s="208"/>
      <c r="BH7" s="208"/>
      <c r="BI7" s="209">
        <v>1</v>
      </c>
      <c r="BJ7" s="210">
        <f>IF(K7=0,"",IF(BI7=0,"",(BI7/K7)))</f>
        <v>0.5</v>
      </c>
      <c r="BK7" s="211"/>
      <c r="BL7" s="212">
        <f>IFERROR(BK7/BI7,"-")</f>
        <v>0</v>
      </c>
      <c r="BM7" s="213"/>
      <c r="BN7" s="214">
        <f>IFERROR(BM7/BI7,"-")</f>
        <v>0</v>
      </c>
      <c r="BO7" s="215"/>
      <c r="BP7" s="215"/>
      <c r="BQ7" s="215"/>
      <c r="BR7" s="216"/>
      <c r="BS7" s="217">
        <f>IF(K7=0,"",IF(BR7=0,"",(BR7/K7)))</f>
        <v>0</v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>
        <f>IF(K7=0,"",IF(CA7=0,"",(CA7/K7)))</f>
        <v>0</v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99</v>
      </c>
      <c r="F10" s="252"/>
      <c r="G10" s="344">
        <f>SUM(G6:G9)</f>
        <v>1490150</v>
      </c>
      <c r="H10" s="251">
        <f>SUM(H6:H9)</f>
        <v>1778</v>
      </c>
      <c r="I10" s="251">
        <f>SUM(I6:I9)</f>
        <v>0</v>
      </c>
      <c r="J10" s="251">
        <f>SUM(J6:J9)</f>
        <v>37764</v>
      </c>
      <c r="K10" s="251">
        <f>SUM(K6:K9)</f>
        <v>422</v>
      </c>
      <c r="L10" s="253">
        <f>IFERROR(K10/J10,"-")</f>
        <v>0.011174663700879</v>
      </c>
      <c r="M10" s="254">
        <f>SUM(M6:M9)</f>
        <v>100</v>
      </c>
      <c r="N10" s="254">
        <f>SUM(N6:N9)</f>
        <v>129</v>
      </c>
      <c r="O10" s="253">
        <f>IFERROR(M10/K10,"-")</f>
        <v>0.23696682464455</v>
      </c>
      <c r="P10" s="255">
        <f>IFERROR(G10/K10,"-")</f>
        <v>3531.1611374408</v>
      </c>
      <c r="Q10" s="256">
        <f>SUM(Q6:Q9)</f>
        <v>64</v>
      </c>
      <c r="R10" s="253">
        <f>IFERROR(Q10/K10,"-")</f>
        <v>0.15165876777251</v>
      </c>
      <c r="S10" s="344">
        <f>SUM(S6:S9)</f>
        <v>2208835</v>
      </c>
      <c r="T10" s="344">
        <f>IFERROR(S10/K10,"-")</f>
        <v>5234.2061611374</v>
      </c>
      <c r="U10" s="344">
        <f>IFERROR(S10/Q10,"-")</f>
        <v>34513.046875</v>
      </c>
      <c r="V10" s="344">
        <f>S10-G10</f>
        <v>718685</v>
      </c>
      <c r="W10" s="257">
        <f>S10/G10</f>
        <v>1.4822903734523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