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<sst xmlns="http://schemas.openxmlformats.org/spreadsheetml/2006/main" uniqueCount="86">
  <si>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</si>
  <si>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</si>
  <si>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</si>
  <si>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</si>
  <si>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</si>
  <si>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</si>
  <si>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</si>
  <si>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</si>
  <si>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</si>
  <si>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</si>
  <si>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</si>
  <si>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</si>
  <si>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</si>
  <si>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</si>
  <si>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</si>
  <si>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</si>
  <si>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</si>
  <si>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</si>
  <si>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</si>
  <si>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</si>
  <si>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</si>
  <si>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</si>
  <si>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</si>
  <si>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</si>
  <si>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リスティング</t>
  </si>
  <si>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</si>
  <si>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</si>
  <si>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</si>
  <si>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</si>
  <si>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</si>
  <si>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</si>
  <si>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</si>
  <si>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</si>
  <si>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</si>
  <si>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</si>
  <si>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</si>
  <si>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</si>
  <si>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</si>
  <si>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</si>
  <si>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</si>
  <si>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</si>
  <si>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</si>
  <si>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</si>
  <si>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</si>
  <si>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</si>
  <si>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</si>
  <si>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</si>
  <si>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</si>
  <si>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</si>
  <si>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</si>
  <si>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</si>
  <si>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</si>
  <si>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</si>
  <si>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</si>
  <si>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</si>
  <si>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</si>
  <si>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</si>
  <si>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</si>
  <si>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</si>
  <si>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</si>
  <si>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</si>
  <si>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ak352</t>
  </si>
  <si>
    <t>徳間書店</t>
  </si>
  <si>
    <t>DVD漫画たかし_セリフアレンジ</t>
  </si>
  <si>
    <t>lp02</t>
  </si>
  <si>
    <t>アサヒ芸能.4W火</t>
  </si>
  <si>
    <t>DVD袋裏4C</t>
  </si>
  <si>
    <t>4月23日(火)</t>
  </si>
  <si>
    <t>ak353</t>
  </si>
  <si>
    <t>空電</t>
  </si>
  <si>
    <t>ht412</t>
  </si>
  <si>
    <t>おまとめパック</t>
  </si>
  <si>
    <t>4月01日(月)</t>
  </si>
  <si>
    <t>ln_tk005</t>
  </si>
  <si>
    <t>line</t>
  </si>
  <si>
    <t>ht413</t>
  </si>
  <si>
    <t>ht414</t>
  </si>
  <si>
    <t>雑誌 TOTAL</t>
  </si>
  <si>
    <t>●リスティング 広告</t>
  </si>
  <si>
    <t>UA</t>
  </si>
  <si>
    <t>adyd</t>
  </si>
  <si>
    <t>YDN（ディスプレイ広告）</t>
  </si>
  <si>
    <t>4/1～4/30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</si>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</sst>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0"/>
    <col min="2" max="2" width="17.5" customWidth="true" style="70"/>
    <col min="3" max="3" width="10.375" customWidth="true" style="70"/>
    <col min="4" max="4" width="13.125" customWidth="true" style="70"/>
    <col min="5" max="5" width="10.875" customWidth="true" style="70"/>
    <col min="6" max="6" width="10.875" customWidth="true" style="70"/>
    <col min="7" max="7" width="10.375" customWidth="true" style="70"/>
    <col min="8" max="8" width="9" customWidth="true" style="70"/>
    <col min="9" max="9" width="9" customWidth="true" style="70"/>
    <col min="10" max="10" width="10.375" customWidth="true" style="70"/>
    <col min="11" max="11" width="10.375" customWidth="true" style="70"/>
    <col min="12" max="12" width="10.375" customWidth="true" style="70"/>
    <col min="13" max="13" width="7.375" customWidth="true" style="70"/>
    <col min="14" max="14" width="9" customWidth="true" style="70"/>
    <col min="15" max="15" width="9" customWidth="true" style="70"/>
    <col min="16" max="16" width="6.75" customWidth="true" style="70"/>
    <col min="17" max="17" width="7.875" customWidth="true" style="70"/>
    <col min="18" max="18" width="10" customWidth="true" style="70"/>
    <col min="19" max="19" width="9" customWidth="true" style="70"/>
    <col min="20" max="20" width="9" customWidth="true" style="70"/>
    <col min="21" max="21" width="12.375" customWidth="true" style="70"/>
    <col min="22" max="22" width="9" customWidth="true" style="70"/>
    <col min="23" max="23" width="9" customWidth="true" style="70"/>
    <col min="24" max="24" width="9" customWidth="true" style="70"/>
  </cols>
  <sheetData>
    <row r="2" spans="1:24" customHeight="1" ht="13.5">
      <c r="A2" s="22"/>
      <c r="B2" s="25"/>
      <c r="C2" s="25"/>
      <c r="D2" s="73"/>
      <c r="E2" s="73"/>
      <c r="F2" s="7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4" customHeight="1" ht="14.25">
      <c r="A3" s="25" t="s">
        <v>0</v>
      </c>
      <c r="B3" s="36"/>
      <c r="C3" s="36"/>
      <c r="D3" s="53"/>
      <c r="E3" s="256" t="s">
        <v>1</v>
      </c>
      <c r="F3" s="257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3"/>
      <c r="T3" s="53"/>
      <c r="U3" s="53"/>
      <c r="V3" s="53"/>
      <c r="W3" s="53"/>
      <c r="X3" s="140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9"/>
      <c r="X4" s="140"/>
    </row>
    <row r="5" spans="1:24">
      <c r="A5" s="19"/>
      <c r="B5" s="26"/>
      <c r="C5" s="26"/>
      <c r="D5" s="326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1"/>
      <c r="S5" s="331"/>
      <c r="T5" s="331"/>
      <c r="U5" s="331"/>
      <c r="V5" s="10"/>
      <c r="W5" s="57"/>
      <c r="X5" s="140"/>
    </row>
    <row r="6" spans="1:24">
      <c r="A6" s="76"/>
      <c r="B6" s="82" t="s">
        <v>23</v>
      </c>
      <c r="C6" s="82">
        <v>8</v>
      </c>
      <c r="D6" s="327">
        <v>1170000</v>
      </c>
      <c r="E6" s="77">
        <v>793</v>
      </c>
      <c r="F6" s="77">
        <v>361</v>
      </c>
      <c r="G6" s="77">
        <v>805</v>
      </c>
      <c r="H6" s="87">
        <v>292</v>
      </c>
      <c r="I6" s="88">
        <v>0</v>
      </c>
      <c r="J6" s="141">
        <f>H6+I6</f>
        <v>292</v>
      </c>
      <c r="K6" s="78">
        <f>IFERROR(J6/G6,"-")</f>
        <v>0.36273291925466</v>
      </c>
      <c r="L6" s="77">
        <v>32</v>
      </c>
      <c r="M6" s="77">
        <v>30</v>
      </c>
      <c r="N6" s="78">
        <f>IFERROR(L6/J6,"-")</f>
        <v>0.10958904109589</v>
      </c>
      <c r="O6" s="79">
        <f>IFERROR(D6/J6,"-")</f>
        <v>4006.8493150685</v>
      </c>
      <c r="P6" s="80">
        <v>22</v>
      </c>
      <c r="Q6" s="78">
        <f>IFERROR(P6/J6,"-")</f>
        <v>0.075342465753425</v>
      </c>
      <c r="R6" s="332">
        <v>826000</v>
      </c>
      <c r="S6" s="333">
        <f>IFERROR(R6/J6,"-")</f>
        <v>2828.7671232877</v>
      </c>
      <c r="T6" s="333">
        <f>IFERROR(R6/P6,"-")</f>
        <v>37545.454545455</v>
      </c>
      <c r="U6" s="327">
        <f>IFERROR(R6-D6,"-")</f>
        <v>-344000</v>
      </c>
      <c r="V6" s="81">
        <f>R6/D6</f>
        <v>0.70598290598291</v>
      </c>
      <c r="W6" s="75"/>
      <c r="X6" s="140"/>
    </row>
    <row r="7" spans="1:24">
      <c r="A7" s="76"/>
      <c r="B7" s="82" t="s">
        <v>24</v>
      </c>
      <c r="C7" s="82">
        <v>2</v>
      </c>
      <c r="D7" s="327">
        <v>1448633</v>
      </c>
      <c r="E7" s="77">
        <v>1760</v>
      </c>
      <c r="F7" s="77">
        <v>0</v>
      </c>
      <c r="G7" s="77">
        <v>33804</v>
      </c>
      <c r="H7" s="87">
        <v>431</v>
      </c>
      <c r="I7" s="88">
        <v>0</v>
      </c>
      <c r="J7" s="141">
        <f>H7+I7</f>
        <v>431</v>
      </c>
      <c r="K7" s="78">
        <f>IFERROR(J7/G7,"-")</f>
        <v>0.012749970417702</v>
      </c>
      <c r="L7" s="77">
        <v>119</v>
      </c>
      <c r="M7" s="77">
        <v>111</v>
      </c>
      <c r="N7" s="78">
        <f>IFERROR(L7/J7,"-")</f>
        <v>0.27610208816705</v>
      </c>
      <c r="O7" s="79">
        <f>IFERROR(D7/J7,"-")</f>
        <v>3361.0974477958</v>
      </c>
      <c r="P7" s="80">
        <v>60</v>
      </c>
      <c r="Q7" s="78">
        <f>IFERROR(P7/J7,"-")</f>
        <v>0.13921113689095</v>
      </c>
      <c r="R7" s="332">
        <v>2797000</v>
      </c>
      <c r="S7" s="333">
        <f>IFERROR(R7/J7,"-")</f>
        <v>6489.5591647332</v>
      </c>
      <c r="T7" s="333">
        <f>IFERROR(R7/P7,"-")</f>
        <v>46616.666666667</v>
      </c>
      <c r="U7" s="327">
        <f>IFERROR(R7-D7,"-")</f>
        <v>1348367</v>
      </c>
      <c r="V7" s="81">
        <f>R7/D7</f>
        <v>1.9307857821822</v>
      </c>
      <c r="W7" s="75"/>
      <c r="X7" s="140"/>
    </row>
    <row r="8" spans="1:24">
      <c r="A8" s="28"/>
      <c r="B8" s="85"/>
      <c r="C8" s="85"/>
      <c r="D8" s="328"/>
      <c r="E8" s="32"/>
      <c r="F8" s="32"/>
      <c r="G8" s="29"/>
      <c r="H8" s="29"/>
      <c r="I8" s="29"/>
      <c r="J8" s="29"/>
      <c r="K8" s="31"/>
      <c r="L8" s="31"/>
      <c r="M8" s="29"/>
      <c r="N8" s="31"/>
      <c r="O8" s="23"/>
      <c r="P8" s="23"/>
      <c r="Q8" s="23"/>
      <c r="R8" s="334"/>
      <c r="S8" s="334"/>
      <c r="T8" s="334"/>
      <c r="U8" s="334"/>
      <c r="V8" s="31"/>
      <c r="W8" s="57"/>
      <c r="X8" s="140"/>
    </row>
    <row r="9" spans="1:24">
      <c r="A9" s="28"/>
      <c r="B9" s="35"/>
      <c r="C9" s="35"/>
      <c r="D9" s="329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4"/>
      <c r="S9" s="334"/>
      <c r="T9" s="334"/>
      <c r="U9" s="334"/>
      <c r="V9" s="31"/>
      <c r="W9" s="57"/>
      <c r="X9" s="140"/>
    </row>
    <row r="10" spans="1:24">
      <c r="A10" s="19"/>
      <c r="B10" s="39"/>
      <c r="C10" s="39"/>
      <c r="D10" s="330">
        <f>SUM(D6:D8)</f>
        <v>2618633</v>
      </c>
      <c r="E10" s="39">
        <f>SUM(E6:E8)</f>
        <v>2553</v>
      </c>
      <c r="F10" s="39">
        <f>SUM(F6:F8)</f>
        <v>361</v>
      </c>
      <c r="G10" s="39">
        <f>SUM(G6:G8)</f>
        <v>34609</v>
      </c>
      <c r="H10" s="39">
        <f>SUM(H6:H8)</f>
        <v>723</v>
      </c>
      <c r="I10" s="39">
        <f>SUM(I6:I8)</f>
        <v>0</v>
      </c>
      <c r="J10" s="39">
        <f>SUM(J6:J8)</f>
        <v>723</v>
      </c>
      <c r="K10" s="40">
        <f>IFERROR(J10/G10,"-")</f>
        <v>0.020890519806987</v>
      </c>
      <c r="L10" s="74">
        <f>SUM(L6:L8)</f>
        <v>151</v>
      </c>
      <c r="M10" s="74">
        <f>SUM(M6:M8)</f>
        <v>141</v>
      </c>
      <c r="N10" s="40">
        <f>IFERROR(L10/J10,"-")</f>
        <v>0.2088520055325</v>
      </c>
      <c r="O10" s="41">
        <f>IFERROR(D10/J10,"-")</f>
        <v>3621.8990318119</v>
      </c>
      <c r="P10" s="42">
        <f>SUM(P6:P8)</f>
        <v>82</v>
      </c>
      <c r="Q10" s="40">
        <f>IFERROR(P10/J10,"-")</f>
        <v>0.1134163208852</v>
      </c>
      <c r="R10" s="330">
        <f>SUM(R6:R8)</f>
        <v>3623000</v>
      </c>
      <c r="S10" s="330">
        <f>IFERROR(R10/J10,"-")</f>
        <v>5011.0650069156</v>
      </c>
      <c r="T10" s="330">
        <f>IFERROR(R10/P10,"-")</f>
        <v>44182.926829268</v>
      </c>
      <c r="U10" s="330">
        <f>SUM(U6:U8)</f>
        <v>1004367</v>
      </c>
      <c r="V10" s="43">
        <f>IFERROR(R10/D10,"-")</f>
        <v>1.3835463006844</v>
      </c>
      <c r="W10" s="56"/>
      <c r="X10" s="140"/>
    </row>
    <row r="11" spans="1:24">
      <c r="X11" s="140"/>
    </row>
    <row r="12" spans="1:24">
      <c r="X12" s="140"/>
    </row>
    <row r="13" spans="1:24">
      <c r="X13" s="140"/>
    </row>
    <row r="14" spans="1:24">
      <c r="X14" s="1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7" customWidth="true" style="70"/>
    <col min="4" max="4" width="30.625" customWidth="true" style="70"/>
    <col min="5" max="5" width="30.625" customWidth="true" style="70"/>
    <col min="6" max="6" width="8.25" customWidth="true" style="70"/>
    <col min="7" max="7" width="33.5" customWidth="true" style="70"/>
    <col min="8" max="8" width="14.375" customWidth="true" style="70"/>
    <col min="9" max="9" width="12.25" customWidth="true" style="70"/>
    <col min="10" max="10" width="10.875" customWidth="true" style="70"/>
    <col min="11" max="11" width="10.875" customWidth="true" style="70"/>
    <col min="12" max="12" width="10.875" customWidth="true" style="70"/>
    <col min="13" max="13" width="10.375" customWidth="true" style="70"/>
    <col min="14" max="14" width="9" customWidth="true" style="70"/>
    <col min="15" max="15" width="9" customWidth="true" style="70"/>
    <col min="16" max="16" width="10.375" customWidth="true" style="70"/>
    <col min="17" max="17" width="10.375" customWidth="true" style="70"/>
    <col min="18" max="18" width="10.375" customWidth="true" style="70"/>
    <col min="19" max="19" width="7.375" customWidth="true" style="70"/>
    <col min="20" max="20" width="9" customWidth="true" style="70"/>
    <col min="21" max="21" width="9" customWidth="true" style="70"/>
    <col min="22" max="22" width="6.75" customWidth="true" style="70"/>
    <col min="23" max="23" width="7.875" customWidth="true" style="70"/>
    <col min="24" max="24" width="10" customWidth="true" style="70"/>
    <col min="25" max="25" width="9" customWidth="true" style="70"/>
    <col min="26" max="26" width="9" customWidth="true" style="70"/>
    <col min="27" max="27" width="12.375" customWidth="true" style="70"/>
    <col min="28" max="28" width="9" customWidth="true" style="70"/>
    <col min="29" max="29" width="9" customWidth="true" style="52"/>
    <col min="30" max="30" width="9" customWidth="true" style="70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  <col min="96" max="96" width="9" customWidth="true" style="70"/>
    <col min="97" max="97" width="9" customWidth="true" style="70"/>
    <col min="98" max="98" width="9" customWidth="true" style="70"/>
  </cols>
  <sheetData>
    <row r="2" spans="1:98" customHeight="1" ht="13.5">
      <c r="A2" s="22" t="s">
        <v>25</v>
      </c>
      <c r="B2" s="25" t="s">
        <v>26</v>
      </c>
      <c r="C2" s="1"/>
      <c r="G2" s="72"/>
      <c r="H2" s="72"/>
      <c r="I2" s="72"/>
      <c r="J2" s="73"/>
      <c r="K2" s="73"/>
      <c r="L2" s="73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3"/>
      <c r="AD2" s="267" t="s">
        <v>29</v>
      </c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8" t="s">
        <v>30</v>
      </c>
      <c r="CP2" s="270" t="s">
        <v>31</v>
      </c>
      <c r="CQ2" s="258" t="s">
        <v>32</v>
      </c>
      <c r="CR2" s="259"/>
      <c r="CS2" s="260"/>
    </row>
    <row r="3" spans="1:98" customHeight="1" ht="14.25">
      <c r="A3" s="11" t="s">
        <v>33</v>
      </c>
      <c r="B3" s="36"/>
      <c r="C3" s="18"/>
      <c r="D3" s="18"/>
      <c r="E3" s="18"/>
      <c r="F3" s="18"/>
      <c r="G3" s="69"/>
      <c r="H3" s="69"/>
      <c r="I3" s="1"/>
      <c r="J3" s="1"/>
      <c r="K3" s="256" t="s">
        <v>1</v>
      </c>
      <c r="L3" s="25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3"/>
      <c r="AD3" s="261" t="s">
        <v>34</v>
      </c>
      <c r="AE3" s="262"/>
      <c r="AF3" s="262"/>
      <c r="AG3" s="262"/>
      <c r="AH3" s="262"/>
      <c r="AI3" s="262"/>
      <c r="AJ3" s="262"/>
      <c r="AK3" s="262"/>
      <c r="AL3" s="262"/>
      <c r="AM3" s="273" t="s">
        <v>35</v>
      </c>
      <c r="AN3" s="274"/>
      <c r="AO3" s="274"/>
      <c r="AP3" s="274"/>
      <c r="AQ3" s="274"/>
      <c r="AR3" s="274"/>
      <c r="AS3" s="274"/>
      <c r="AT3" s="274"/>
      <c r="AU3" s="275"/>
      <c r="AV3" s="276" t="s">
        <v>36</v>
      </c>
      <c r="AW3" s="277"/>
      <c r="AX3" s="277"/>
      <c r="AY3" s="277"/>
      <c r="AZ3" s="277"/>
      <c r="BA3" s="277"/>
      <c r="BB3" s="277"/>
      <c r="BC3" s="277"/>
      <c r="BD3" s="278"/>
      <c r="BE3" s="279" t="s">
        <v>37</v>
      </c>
      <c r="BF3" s="280"/>
      <c r="BG3" s="280"/>
      <c r="BH3" s="280"/>
      <c r="BI3" s="280"/>
      <c r="BJ3" s="280"/>
      <c r="BK3" s="280"/>
      <c r="BL3" s="280"/>
      <c r="BM3" s="281"/>
      <c r="BN3" s="282" t="s">
        <v>38</v>
      </c>
      <c r="BO3" s="283"/>
      <c r="BP3" s="283"/>
      <c r="BQ3" s="283"/>
      <c r="BR3" s="283"/>
      <c r="BS3" s="283"/>
      <c r="BT3" s="283"/>
      <c r="BU3" s="283"/>
      <c r="BV3" s="284"/>
      <c r="BW3" s="285" t="s">
        <v>39</v>
      </c>
      <c r="BX3" s="286"/>
      <c r="BY3" s="286"/>
      <c r="BZ3" s="286"/>
      <c r="CA3" s="286"/>
      <c r="CB3" s="286"/>
      <c r="CC3" s="286"/>
      <c r="CD3" s="286"/>
      <c r="CE3" s="287"/>
      <c r="CF3" s="288" t="s">
        <v>40</v>
      </c>
      <c r="CG3" s="289"/>
      <c r="CH3" s="289"/>
      <c r="CI3" s="289"/>
      <c r="CJ3" s="289"/>
      <c r="CK3" s="289"/>
      <c r="CL3" s="289"/>
      <c r="CM3" s="289"/>
      <c r="CN3" s="290"/>
      <c r="CO3" s="268"/>
      <c r="CP3" s="271"/>
      <c r="CQ3" s="263" t="s">
        <v>41</v>
      </c>
      <c r="CR3" s="264"/>
      <c r="CS3" s="265" t="s">
        <v>42</v>
      </c>
    </row>
    <row r="4" spans="1:98">
      <c r="A4" s="24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4"/>
      <c r="AD4" s="44" t="s">
        <v>51</v>
      </c>
      <c r="AE4" s="44" t="s">
        <v>52</v>
      </c>
      <c r="AF4" s="44" t="s">
        <v>53</v>
      </c>
      <c r="AG4" s="44" t="s">
        <v>17</v>
      </c>
      <c r="AH4" s="44" t="s">
        <v>54</v>
      </c>
      <c r="AI4" s="44" t="s">
        <v>55</v>
      </c>
      <c r="AJ4" s="44" t="s">
        <v>56</v>
      </c>
      <c r="AK4" s="44" t="s">
        <v>57</v>
      </c>
      <c r="AL4" s="44" t="s">
        <v>58</v>
      </c>
      <c r="AM4" s="45" t="s">
        <v>51</v>
      </c>
      <c r="AN4" s="45" t="s">
        <v>52</v>
      </c>
      <c r="AO4" s="45" t="s">
        <v>53</v>
      </c>
      <c r="AP4" s="45" t="s">
        <v>17</v>
      </c>
      <c r="AQ4" s="45" t="s">
        <v>54</v>
      </c>
      <c r="AR4" s="45" t="s">
        <v>55</v>
      </c>
      <c r="AS4" s="45" t="s">
        <v>56</v>
      </c>
      <c r="AT4" s="45" t="s">
        <v>57</v>
      </c>
      <c r="AU4" s="45" t="s">
        <v>58</v>
      </c>
      <c r="AV4" s="46" t="s">
        <v>51</v>
      </c>
      <c r="AW4" s="46" t="s">
        <v>52</v>
      </c>
      <c r="AX4" s="46" t="s">
        <v>53</v>
      </c>
      <c r="AY4" s="46" t="s">
        <v>17</v>
      </c>
      <c r="AZ4" s="46" t="s">
        <v>54</v>
      </c>
      <c r="BA4" s="46" t="s">
        <v>55</v>
      </c>
      <c r="BB4" s="46" t="s">
        <v>56</v>
      </c>
      <c r="BC4" s="46" t="s">
        <v>57</v>
      </c>
      <c r="BD4" s="46" t="s">
        <v>58</v>
      </c>
      <c r="BE4" s="47" t="s">
        <v>51</v>
      </c>
      <c r="BF4" s="47" t="s">
        <v>52</v>
      </c>
      <c r="BG4" s="47" t="s">
        <v>53</v>
      </c>
      <c r="BH4" s="47" t="s">
        <v>17</v>
      </c>
      <c r="BI4" s="47" t="s">
        <v>54</v>
      </c>
      <c r="BJ4" s="47" t="s">
        <v>55</v>
      </c>
      <c r="BK4" s="47" t="s">
        <v>56</v>
      </c>
      <c r="BL4" s="47" t="s">
        <v>57</v>
      </c>
      <c r="BM4" s="47" t="s">
        <v>58</v>
      </c>
      <c r="BN4" s="114" t="s">
        <v>51</v>
      </c>
      <c r="BO4" s="114" t="s">
        <v>52</v>
      </c>
      <c r="BP4" s="114" t="s">
        <v>53</v>
      </c>
      <c r="BQ4" s="114" t="s">
        <v>17</v>
      </c>
      <c r="BR4" s="114" t="s">
        <v>54</v>
      </c>
      <c r="BS4" s="114" t="s">
        <v>55</v>
      </c>
      <c r="BT4" s="114" t="s">
        <v>56</v>
      </c>
      <c r="BU4" s="114" t="s">
        <v>57</v>
      </c>
      <c r="BV4" s="114" t="s">
        <v>58</v>
      </c>
      <c r="BW4" s="48" t="s">
        <v>51</v>
      </c>
      <c r="BX4" s="48" t="s">
        <v>52</v>
      </c>
      <c r="BY4" s="48" t="s">
        <v>53</v>
      </c>
      <c r="BZ4" s="48" t="s">
        <v>17</v>
      </c>
      <c r="CA4" s="48" t="s">
        <v>54</v>
      </c>
      <c r="CB4" s="48" t="s">
        <v>55</v>
      </c>
      <c r="CC4" s="48" t="s">
        <v>56</v>
      </c>
      <c r="CD4" s="48" t="s">
        <v>57</v>
      </c>
      <c r="CE4" s="48" t="s">
        <v>58</v>
      </c>
      <c r="CF4" s="49" t="s">
        <v>51</v>
      </c>
      <c r="CG4" s="49" t="s">
        <v>52</v>
      </c>
      <c r="CH4" s="49" t="s">
        <v>53</v>
      </c>
      <c r="CI4" s="49" t="s">
        <v>17</v>
      </c>
      <c r="CJ4" s="49" t="s">
        <v>54</v>
      </c>
      <c r="CK4" s="49" t="s">
        <v>55</v>
      </c>
      <c r="CL4" s="49" t="s">
        <v>56</v>
      </c>
      <c r="CM4" s="49" t="s">
        <v>57</v>
      </c>
      <c r="CN4" s="49" t="s">
        <v>58</v>
      </c>
      <c r="CO4" s="269"/>
      <c r="CP4" s="272"/>
      <c r="CQ4" s="50" t="s">
        <v>59</v>
      </c>
      <c r="CR4" s="50" t="s">
        <v>60</v>
      </c>
      <c r="CS4" s="266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6"/>
      <c r="K5" s="27"/>
      <c r="L5" s="4"/>
      <c r="M5" s="4"/>
      <c r="N5" s="8"/>
      <c r="O5" s="8"/>
      <c r="P5" s="8"/>
      <c r="Q5" s="9"/>
      <c r="R5" s="9"/>
      <c r="S5" s="8"/>
      <c r="T5" s="9"/>
      <c r="U5" s="331"/>
      <c r="V5" s="2"/>
      <c r="W5" s="2"/>
      <c r="X5" s="331"/>
      <c r="Y5" s="331"/>
      <c r="Z5" s="331"/>
      <c r="AA5" s="331"/>
      <c r="AB5" s="10"/>
      <c r="AC5" s="55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</row>
    <row r="6" spans="1:98">
      <c r="A6" s="76">
        <f>AB6</f>
        <v>0</v>
      </c>
      <c r="B6" s="344" t="s">
        <v>61</v>
      </c>
      <c r="C6" s="344" t="s">
        <v>62</v>
      </c>
      <c r="D6" s="344" t="s">
        <v>63</v>
      </c>
      <c r="E6" s="344"/>
      <c r="F6" s="344" t="s">
        <v>64</v>
      </c>
      <c r="G6" s="86" t="s">
        <v>65</v>
      </c>
      <c r="H6" s="86" t="s">
        <v>66</v>
      </c>
      <c r="I6" s="86" t="s">
        <v>67</v>
      </c>
      <c r="J6" s="327">
        <v>90000</v>
      </c>
      <c r="K6" s="77">
        <v>39</v>
      </c>
      <c r="L6" s="77">
        <v>0</v>
      </c>
      <c r="M6" s="77">
        <v>107</v>
      </c>
      <c r="N6" s="87">
        <v>10</v>
      </c>
      <c r="O6" s="88">
        <v>0</v>
      </c>
      <c r="P6" s="89">
        <f>N6+O6</f>
        <v>10</v>
      </c>
      <c r="Q6" s="78">
        <f>IFERROR(P6/M6,"-")</f>
        <v>0.093457943925234</v>
      </c>
      <c r="R6" s="77">
        <v>2</v>
      </c>
      <c r="S6" s="77">
        <v>0</v>
      </c>
      <c r="T6" s="78">
        <f>IFERROR(R6/(P6),"-")</f>
        <v>0.2</v>
      </c>
      <c r="U6" s="333">
        <f>IFERROR(J6/SUM(N6:O7),"-")</f>
        <v>6428.5714285714</v>
      </c>
      <c r="V6" s="80">
        <v>0</v>
      </c>
      <c r="W6" s="78">
        <f>IF(P6=0,"-",V6/P6)</f>
        <v>0</v>
      </c>
      <c r="X6" s="332">
        <v>0</v>
      </c>
      <c r="Y6" s="333">
        <f>IFERROR(X6/P6,"-")</f>
        <v>0</v>
      </c>
      <c r="Z6" s="333" t="str">
        <f>IFERROR(X6/V6,"-")</f>
        <v>-</v>
      </c>
      <c r="AA6" s="327">
        <f>SUM(X6:X7)-SUM(J6:J7)</f>
        <v>-90000</v>
      </c>
      <c r="AB6" s="81">
        <f>SUM(X6:X7)/SUM(J6:J7)</f>
        <v>0</v>
      </c>
      <c r="AC6" s="75"/>
      <c r="AD6" s="90">
        <v>2</v>
      </c>
      <c r="AE6" s="91">
        <f>IF(P6=0,"",IF(AD6=0,"",(AD6/P6)))</f>
        <v>0.2</v>
      </c>
      <c r="AF6" s="90"/>
      <c r="AG6" s="92">
        <f>IFERROR(AF6/AD6,"-")</f>
        <v>0</v>
      </c>
      <c r="AH6" s="93"/>
      <c r="AI6" s="94">
        <f>IFERROR(AH6/AD6,"-")</f>
        <v>0</v>
      </c>
      <c r="AJ6" s="95"/>
      <c r="AK6" s="95"/>
      <c r="AL6" s="95"/>
      <c r="AM6" s="96">
        <v>5</v>
      </c>
      <c r="AN6" s="97">
        <f>IF(P6=0,"",IF(AM6=0,"",(AM6/P6)))</f>
        <v>0.5</v>
      </c>
      <c r="AO6" s="96"/>
      <c r="AP6" s="98">
        <f>IFERROR(AO6/AM6,"-")</f>
        <v>0</v>
      </c>
      <c r="AQ6" s="99"/>
      <c r="AR6" s="100">
        <f>IFERROR(AQ6/AM6,"-")</f>
        <v>0</v>
      </c>
      <c r="AS6" s="101"/>
      <c r="AT6" s="101"/>
      <c r="AU6" s="101"/>
      <c r="AV6" s="102"/>
      <c r="AW6" s="103">
        <f>IF(P6=0,"",IF(AV6=0,"",(AV6/P6)))</f>
        <v>0</v>
      </c>
      <c r="AX6" s="102"/>
      <c r="AY6" s="104" t="str">
        <f>IFERROR(AX6/AV6,"-")</f>
        <v>-</v>
      </c>
      <c r="AZ6" s="105"/>
      <c r="BA6" s="106" t="str">
        <f>IFERROR(AZ6/AV6,"-")</f>
        <v>-</v>
      </c>
      <c r="BB6" s="107"/>
      <c r="BC6" s="107"/>
      <c r="BD6" s="107"/>
      <c r="BE6" s="108">
        <v>1</v>
      </c>
      <c r="BF6" s="109">
        <f>IF(P6=0,"",IF(BE6=0,"",(BE6/P6)))</f>
        <v>0.1</v>
      </c>
      <c r="BG6" s="108"/>
      <c r="BH6" s="110">
        <f>IFERROR(BG6/BE6,"-")</f>
        <v>0</v>
      </c>
      <c r="BI6" s="111"/>
      <c r="BJ6" s="112">
        <f>IFERROR(BI6/BE6,"-")</f>
        <v>0</v>
      </c>
      <c r="BK6" s="113"/>
      <c r="BL6" s="113"/>
      <c r="BM6" s="113"/>
      <c r="BN6" s="115">
        <v>2</v>
      </c>
      <c r="BO6" s="116">
        <f>IF(P6=0,"",IF(BN6=0,"",(BN6/P6)))</f>
        <v>0.2</v>
      </c>
      <c r="BP6" s="117"/>
      <c r="BQ6" s="118">
        <f>IFERROR(BP6/BN6,"-")</f>
        <v>0</v>
      </c>
      <c r="BR6" s="119"/>
      <c r="BS6" s="120">
        <f>IFERROR(BR6/BN6,"-")</f>
        <v>0</v>
      </c>
      <c r="BT6" s="121"/>
      <c r="BU6" s="121"/>
      <c r="BV6" s="121"/>
      <c r="BW6" s="122"/>
      <c r="BX6" s="123">
        <f>IF(P6=0,"",IF(BW6=0,"",(BW6/P6)))</f>
        <v>0</v>
      </c>
      <c r="BY6" s="124"/>
      <c r="BZ6" s="125" t="str">
        <f>IFERROR(BY6/BW6,"-")</f>
        <v>-</v>
      </c>
      <c r="CA6" s="126"/>
      <c r="CB6" s="127" t="str">
        <f>IFERROR(CA6/BW6,"-")</f>
        <v>-</v>
      </c>
      <c r="CC6" s="128"/>
      <c r="CD6" s="128"/>
      <c r="CE6" s="128"/>
      <c r="CF6" s="129"/>
      <c r="CG6" s="130">
        <f>IF(P6=0,"",IF(CF6=0,"",(CF6/P6)))</f>
        <v>0</v>
      </c>
      <c r="CH6" s="131"/>
      <c r="CI6" s="132" t="str">
        <f>IFERROR(CH6/CF6,"-")</f>
        <v>-</v>
      </c>
      <c r="CJ6" s="133"/>
      <c r="CK6" s="134" t="str">
        <f>IFERROR(CJ6/CF6,"-")</f>
        <v>-</v>
      </c>
      <c r="CL6" s="135"/>
      <c r="CM6" s="135"/>
      <c r="CN6" s="135"/>
      <c r="CO6" s="136">
        <v>0</v>
      </c>
      <c r="CP6" s="137">
        <v>0</v>
      </c>
      <c r="CQ6" s="137"/>
      <c r="CR6" s="137"/>
      <c r="CS6" s="138" t="str">
        <f>IF(AND(CQ6=0,CR6=0),"",IF(AND(CQ6&lt;=100000,CR6&lt;=100000),"",IF(CQ6/CP6&gt;0.7,"男高",IF(CR6/CP6&gt;0.7,"女高",""))))</f>
        <v/>
      </c>
    </row>
    <row r="7" spans="1:98">
      <c r="A7" s="76"/>
      <c r="B7" s="344" t="s">
        <v>68</v>
      </c>
      <c r="C7" s="344"/>
      <c r="D7" s="344"/>
      <c r="E7" s="344"/>
      <c r="F7" s="344" t="s">
        <v>69</v>
      </c>
      <c r="G7" s="86"/>
      <c r="H7" s="86"/>
      <c r="I7" s="86"/>
      <c r="J7" s="327"/>
      <c r="K7" s="77">
        <v>48</v>
      </c>
      <c r="L7" s="77">
        <v>28</v>
      </c>
      <c r="M7" s="77">
        <v>13</v>
      </c>
      <c r="N7" s="87">
        <v>4</v>
      </c>
      <c r="O7" s="88">
        <v>0</v>
      </c>
      <c r="P7" s="89">
        <f>N7+O7</f>
        <v>4</v>
      </c>
      <c r="Q7" s="78">
        <f>IFERROR(P7/M7,"-")</f>
        <v>0.30769230769231</v>
      </c>
      <c r="R7" s="77">
        <v>0</v>
      </c>
      <c r="S7" s="77">
        <v>0</v>
      </c>
      <c r="T7" s="78">
        <f>IFERROR(R7/(P7),"-")</f>
        <v>0</v>
      </c>
      <c r="U7" s="333"/>
      <c r="V7" s="80">
        <v>0</v>
      </c>
      <c r="W7" s="78">
        <f>IF(P7=0,"-",V7/P7)</f>
        <v>0</v>
      </c>
      <c r="X7" s="332">
        <v>0</v>
      </c>
      <c r="Y7" s="333">
        <f>IFERROR(X7/P7,"-")</f>
        <v>0</v>
      </c>
      <c r="Z7" s="333" t="str">
        <f>IFERROR(X7/V7,"-")</f>
        <v>-</v>
      </c>
      <c r="AA7" s="327"/>
      <c r="AB7" s="81"/>
      <c r="AC7" s="75"/>
      <c r="AD7" s="90">
        <v>1</v>
      </c>
      <c r="AE7" s="91">
        <f>IF(P7=0,"",IF(AD7=0,"",(AD7/P7)))</f>
        <v>0.25</v>
      </c>
      <c r="AF7" s="90"/>
      <c r="AG7" s="92">
        <f>IFERROR(AF7/AD7,"-")</f>
        <v>0</v>
      </c>
      <c r="AH7" s="93"/>
      <c r="AI7" s="94">
        <f>IFERROR(AH7/AD7,"-")</f>
        <v>0</v>
      </c>
      <c r="AJ7" s="95"/>
      <c r="AK7" s="95"/>
      <c r="AL7" s="95"/>
      <c r="AM7" s="96"/>
      <c r="AN7" s="97">
        <f>IF(P7=0,"",IF(AM7=0,"",(AM7/P7)))</f>
        <v>0</v>
      </c>
      <c r="AO7" s="96"/>
      <c r="AP7" s="98" t="str">
        <f>IFERROR(AO7/AM7,"-")</f>
        <v>-</v>
      </c>
      <c r="AQ7" s="99"/>
      <c r="AR7" s="100" t="str">
        <f>IFERROR(AQ7/AM7,"-")</f>
        <v>-</v>
      </c>
      <c r="AS7" s="101"/>
      <c r="AT7" s="101"/>
      <c r="AU7" s="101"/>
      <c r="AV7" s="102">
        <v>1</v>
      </c>
      <c r="AW7" s="103">
        <f>IF(P7=0,"",IF(AV7=0,"",(AV7/P7)))</f>
        <v>0.25</v>
      </c>
      <c r="AX7" s="102"/>
      <c r="AY7" s="104">
        <f>IFERROR(AX7/AV7,"-")</f>
        <v>0</v>
      </c>
      <c r="AZ7" s="105"/>
      <c r="BA7" s="106">
        <f>IFERROR(AZ7/AV7,"-")</f>
        <v>0</v>
      </c>
      <c r="BB7" s="107"/>
      <c r="BC7" s="107"/>
      <c r="BD7" s="107"/>
      <c r="BE7" s="108">
        <v>1</v>
      </c>
      <c r="BF7" s="109">
        <f>IF(P7=0,"",IF(BE7=0,"",(BE7/P7)))</f>
        <v>0.25</v>
      </c>
      <c r="BG7" s="108"/>
      <c r="BH7" s="110">
        <f>IFERROR(BG7/BE7,"-")</f>
        <v>0</v>
      </c>
      <c r="BI7" s="111"/>
      <c r="BJ7" s="112">
        <f>IFERROR(BI7/BE7,"-")</f>
        <v>0</v>
      </c>
      <c r="BK7" s="113"/>
      <c r="BL7" s="113"/>
      <c r="BM7" s="113"/>
      <c r="BN7" s="115"/>
      <c r="BO7" s="116">
        <f>IF(P7=0,"",IF(BN7=0,"",(BN7/P7)))</f>
        <v>0</v>
      </c>
      <c r="BP7" s="117"/>
      <c r="BQ7" s="118" t="str">
        <f>IFERROR(BP7/BN7,"-")</f>
        <v>-</v>
      </c>
      <c r="BR7" s="119"/>
      <c r="BS7" s="120" t="str">
        <f>IFERROR(BR7/BN7,"-")</f>
        <v>-</v>
      </c>
      <c r="BT7" s="121"/>
      <c r="BU7" s="121"/>
      <c r="BV7" s="121"/>
      <c r="BW7" s="122"/>
      <c r="BX7" s="123">
        <f>IF(P7=0,"",IF(BW7=0,"",(BW7/P7)))</f>
        <v>0</v>
      </c>
      <c r="BY7" s="124"/>
      <c r="BZ7" s="125" t="str">
        <f>IFERROR(BY7/BW7,"-")</f>
        <v>-</v>
      </c>
      <c r="CA7" s="126"/>
      <c r="CB7" s="127" t="str">
        <f>IFERROR(CA7/BW7,"-")</f>
        <v>-</v>
      </c>
      <c r="CC7" s="128"/>
      <c r="CD7" s="128"/>
      <c r="CE7" s="128"/>
      <c r="CF7" s="129">
        <v>1</v>
      </c>
      <c r="CG7" s="130">
        <f>IF(P7=0,"",IF(CF7=0,"",(CF7/P7)))</f>
        <v>0.25</v>
      </c>
      <c r="CH7" s="131"/>
      <c r="CI7" s="132">
        <f>IFERROR(CH7/CF7,"-")</f>
        <v>0</v>
      </c>
      <c r="CJ7" s="133"/>
      <c r="CK7" s="134">
        <f>IFERROR(CJ7/CF7,"-")</f>
        <v>0</v>
      </c>
      <c r="CL7" s="135"/>
      <c r="CM7" s="135"/>
      <c r="CN7" s="135"/>
      <c r="CO7" s="136">
        <v>0</v>
      </c>
      <c r="CP7" s="137">
        <v>0</v>
      </c>
      <c r="CQ7" s="137"/>
      <c r="CR7" s="137"/>
      <c r="CS7" s="138" t="str">
        <f>IF(AND(CQ7=0,CR7=0),"",IF(AND(CQ7&lt;=100000,CR7&lt;=100000),"",IF(CQ7/CP7&gt;0.7,"男高",IF(CR7/CP7&gt;0.7,"女高",""))))</f>
        <v/>
      </c>
    </row>
    <row r="8" spans="1:98">
      <c r="A8" s="76"/>
      <c r="B8" s="82"/>
      <c r="C8" s="83"/>
      <c r="D8" s="83"/>
      <c r="E8" s="83"/>
      <c r="F8" s="84"/>
      <c r="G8" s="86"/>
      <c r="H8" s="86"/>
      <c r="I8" s="86"/>
      <c r="J8" s="327"/>
      <c r="K8" s="77"/>
      <c r="L8" s="77"/>
      <c r="M8" s="77"/>
      <c r="N8" s="87"/>
      <c r="O8" s="88"/>
      <c r="P8" s="89"/>
      <c r="Q8" s="78"/>
      <c r="R8" s="77"/>
      <c r="S8" s="77"/>
      <c r="T8" s="78"/>
      <c r="U8" s="333"/>
      <c r="V8" s="80"/>
      <c r="W8" s="78"/>
      <c r="X8" s="332"/>
      <c r="Y8" s="333"/>
      <c r="Z8" s="333"/>
      <c r="AA8" s="327"/>
      <c r="AB8" s="81"/>
      <c r="AC8" s="75"/>
      <c r="AD8" s="90"/>
      <c r="AE8" s="91"/>
      <c r="AF8" s="90"/>
      <c r="AG8" s="92"/>
      <c r="AH8" s="93"/>
      <c r="AI8" s="94"/>
      <c r="AJ8" s="95"/>
      <c r="AK8" s="95"/>
      <c r="AL8" s="95"/>
      <c r="AM8" s="96"/>
      <c r="AN8" s="97"/>
      <c r="AO8" s="96"/>
      <c r="AP8" s="98"/>
      <c r="AQ8" s="99"/>
      <c r="AR8" s="100"/>
      <c r="AS8" s="101"/>
      <c r="AT8" s="101"/>
      <c r="AU8" s="101"/>
      <c r="AV8" s="102"/>
      <c r="AW8" s="103"/>
      <c r="AX8" s="102"/>
      <c r="AY8" s="104"/>
      <c r="AZ8" s="105"/>
      <c r="BA8" s="106"/>
      <c r="BB8" s="107"/>
      <c r="BC8" s="107"/>
      <c r="BD8" s="107"/>
      <c r="BE8" s="108"/>
      <c r="BF8" s="109"/>
      <c r="BG8" s="108"/>
      <c r="BH8" s="110"/>
      <c r="BI8" s="111"/>
      <c r="BJ8" s="112"/>
      <c r="BK8" s="113"/>
      <c r="BL8" s="113"/>
      <c r="BM8" s="113"/>
      <c r="BN8" s="115"/>
      <c r="BO8" s="116"/>
      <c r="BP8" s="117"/>
      <c r="BQ8" s="118"/>
      <c r="BR8" s="119"/>
      <c r="BS8" s="120"/>
      <c r="BT8" s="121"/>
      <c r="BU8" s="121"/>
      <c r="BV8" s="121"/>
      <c r="BW8" s="122"/>
      <c r="BX8" s="123"/>
      <c r="BY8" s="124"/>
      <c r="BZ8" s="125"/>
      <c r="CA8" s="126"/>
      <c r="CB8" s="127"/>
      <c r="CC8" s="128"/>
      <c r="CD8" s="128"/>
      <c r="CE8" s="128"/>
      <c r="CF8" s="129"/>
      <c r="CG8" s="130"/>
      <c r="CH8" s="131"/>
      <c r="CI8" s="132"/>
      <c r="CJ8" s="133"/>
      <c r="CK8" s="134"/>
      <c r="CL8" s="135"/>
      <c r="CM8" s="135"/>
      <c r="CN8" s="135"/>
      <c r="CO8" s="136"/>
      <c r="CP8" s="137"/>
      <c r="CQ8" s="137"/>
      <c r="CR8" s="137"/>
      <c r="CS8" s="138"/>
    </row>
    <row r="9" spans="1:98">
      <c r="A9" s="76"/>
      <c r="B9" s="82"/>
      <c r="C9" s="83"/>
      <c r="D9" s="83"/>
      <c r="E9" s="83"/>
      <c r="F9" s="84"/>
      <c r="G9" s="86"/>
      <c r="H9" s="86"/>
      <c r="I9" s="86"/>
      <c r="J9" s="327"/>
      <c r="K9" s="77"/>
      <c r="L9" s="77"/>
      <c r="M9" s="77"/>
      <c r="N9" s="87"/>
      <c r="O9" s="88"/>
      <c r="P9" s="89"/>
      <c r="Q9" s="78"/>
      <c r="R9" s="77"/>
      <c r="S9" s="77"/>
      <c r="T9" s="78"/>
      <c r="U9" s="333"/>
      <c r="V9" s="80"/>
      <c r="W9" s="78"/>
      <c r="X9" s="332"/>
      <c r="Y9" s="333"/>
      <c r="Z9" s="333"/>
      <c r="AA9" s="327"/>
      <c r="AB9" s="81"/>
      <c r="AC9" s="75"/>
      <c r="AD9" s="90"/>
      <c r="AE9" s="91"/>
      <c r="AF9" s="90"/>
      <c r="AG9" s="92"/>
      <c r="AH9" s="93"/>
      <c r="AI9" s="94"/>
      <c r="AJ9" s="95"/>
      <c r="AK9" s="95"/>
      <c r="AL9" s="95"/>
      <c r="AM9" s="96"/>
      <c r="AN9" s="97"/>
      <c r="AO9" s="96"/>
      <c r="AP9" s="98"/>
      <c r="AQ9" s="99"/>
      <c r="AR9" s="100"/>
      <c r="AS9" s="101"/>
      <c r="AT9" s="101"/>
      <c r="AU9" s="101"/>
      <c r="AV9" s="102"/>
      <c r="AW9" s="103"/>
      <c r="AX9" s="102"/>
      <c r="AY9" s="104"/>
      <c r="AZ9" s="105"/>
      <c r="BA9" s="106"/>
      <c r="BB9" s="107"/>
      <c r="BC9" s="107"/>
      <c r="BD9" s="107"/>
      <c r="BE9" s="108"/>
      <c r="BF9" s="109"/>
      <c r="BG9" s="108"/>
      <c r="BH9" s="110"/>
      <c r="BI9" s="111"/>
      <c r="BJ9" s="112"/>
      <c r="BK9" s="113"/>
      <c r="BL9" s="113"/>
      <c r="BM9" s="113"/>
      <c r="BN9" s="115"/>
      <c r="BO9" s="116"/>
      <c r="BP9" s="117"/>
      <c r="BQ9" s="118"/>
      <c r="BR9" s="119"/>
      <c r="BS9" s="120"/>
      <c r="BT9" s="121"/>
      <c r="BU9" s="121"/>
      <c r="BV9" s="121"/>
      <c r="BW9" s="122"/>
      <c r="BX9" s="123"/>
      <c r="BY9" s="124"/>
      <c r="BZ9" s="125"/>
      <c r="CA9" s="126"/>
      <c r="CB9" s="127"/>
      <c r="CC9" s="128"/>
      <c r="CD9" s="128"/>
      <c r="CE9" s="128"/>
      <c r="CF9" s="129"/>
      <c r="CG9" s="130"/>
      <c r="CH9" s="131"/>
      <c r="CI9" s="132"/>
      <c r="CJ9" s="133"/>
      <c r="CK9" s="134"/>
      <c r="CL9" s="135"/>
      <c r="CM9" s="135"/>
      <c r="CN9" s="135"/>
      <c r="CO9" s="136"/>
      <c r="CP9" s="137"/>
      <c r="CQ9" s="137"/>
      <c r="CR9" s="137"/>
      <c r="CS9" s="138"/>
    </row>
    <row r="10" spans="1:98">
      <c r="A10" s="76">
        <f>AB10</f>
        <v>0.76481481481481</v>
      </c>
      <c r="B10" s="344" t="s">
        <v>70</v>
      </c>
      <c r="C10" s="344"/>
      <c r="D10" s="344"/>
      <c r="E10" s="344"/>
      <c r="F10" s="344" t="s">
        <v>64</v>
      </c>
      <c r="G10" s="86" t="s">
        <v>71</v>
      </c>
      <c r="H10" s="86"/>
      <c r="I10" s="86" t="s">
        <v>72</v>
      </c>
      <c r="J10" s="327">
        <v>1080000</v>
      </c>
      <c r="K10" s="77">
        <v>26</v>
      </c>
      <c r="L10" s="77">
        <v>0</v>
      </c>
      <c r="M10" s="77">
        <v>111</v>
      </c>
      <c r="N10" s="87">
        <v>6</v>
      </c>
      <c r="O10" s="88">
        <v>0</v>
      </c>
      <c r="P10" s="89">
        <f>N10+O10</f>
        <v>6</v>
      </c>
      <c r="Q10" s="78">
        <f>IFERROR(P10/M10,"-")</f>
        <v>0.054054054054054</v>
      </c>
      <c r="R10" s="77">
        <v>2</v>
      </c>
      <c r="S10" s="77">
        <v>0</v>
      </c>
      <c r="T10" s="78">
        <f>IFERROR(R10/(P10),"-")</f>
        <v>0.33333333333333</v>
      </c>
      <c r="U10" s="333">
        <f>IFERROR(J10/SUM(N10:O13),"-")</f>
        <v>3884.8920863309</v>
      </c>
      <c r="V10" s="80">
        <v>1</v>
      </c>
      <c r="W10" s="78">
        <f>IF(P10=0,"-",V10/P10)</f>
        <v>0.16666666666667</v>
      </c>
      <c r="X10" s="332">
        <v>350000</v>
      </c>
      <c r="Y10" s="333">
        <f>IFERROR(X10/P10,"-")</f>
        <v>58333.333333333</v>
      </c>
      <c r="Z10" s="333">
        <f>IFERROR(X10/V10,"-")</f>
        <v>350000</v>
      </c>
      <c r="AA10" s="327">
        <f>SUM(X10:X13)-SUM(J10:J13)</f>
        <v>-254000</v>
      </c>
      <c r="AB10" s="81">
        <f>SUM(X10:X13)/SUM(J10:J13)</f>
        <v>0.76481481481481</v>
      </c>
      <c r="AC10" s="75"/>
      <c r="AD10" s="90"/>
      <c r="AE10" s="91">
        <f>IF(P10=0,"",IF(AD10=0,"",(AD10/P10)))</f>
        <v>0</v>
      </c>
      <c r="AF10" s="90"/>
      <c r="AG10" s="92" t="str">
        <f>IFERROR(AF10/AD10,"-")</f>
        <v>-</v>
      </c>
      <c r="AH10" s="93"/>
      <c r="AI10" s="94" t="str">
        <f>IFERROR(AH10/AD10,"-")</f>
        <v>-</v>
      </c>
      <c r="AJ10" s="95"/>
      <c r="AK10" s="95"/>
      <c r="AL10" s="95"/>
      <c r="AM10" s="96">
        <v>2</v>
      </c>
      <c r="AN10" s="97">
        <f>IF(P10=0,"",IF(AM10=0,"",(AM10/P10)))</f>
        <v>0.33333333333333</v>
      </c>
      <c r="AO10" s="96">
        <v>1</v>
      </c>
      <c r="AP10" s="98">
        <f>IFERROR(AO10/AM10,"-")</f>
        <v>0.5</v>
      </c>
      <c r="AQ10" s="99">
        <v>350000</v>
      </c>
      <c r="AR10" s="100">
        <f>IFERROR(AQ10/AM10,"-")</f>
        <v>175000</v>
      </c>
      <c r="AS10" s="101"/>
      <c r="AT10" s="101"/>
      <c r="AU10" s="101">
        <v>1</v>
      </c>
      <c r="AV10" s="102"/>
      <c r="AW10" s="103">
        <f>IF(P10=0,"",IF(AV10=0,"",(AV10/P10)))</f>
        <v>0</v>
      </c>
      <c r="AX10" s="102"/>
      <c r="AY10" s="104" t="str">
        <f>IFERROR(AX10/AV10,"-")</f>
        <v>-</v>
      </c>
      <c r="AZ10" s="105"/>
      <c r="BA10" s="106" t="str">
        <f>IFERROR(AZ10/AV10,"-")</f>
        <v>-</v>
      </c>
      <c r="BB10" s="107"/>
      <c r="BC10" s="107"/>
      <c r="BD10" s="107"/>
      <c r="BE10" s="108">
        <v>1</v>
      </c>
      <c r="BF10" s="109">
        <f>IF(P10=0,"",IF(BE10=0,"",(BE10/P10)))</f>
        <v>0.16666666666667</v>
      </c>
      <c r="BG10" s="108"/>
      <c r="BH10" s="110">
        <f>IFERROR(BG10/BE10,"-")</f>
        <v>0</v>
      </c>
      <c r="BI10" s="111"/>
      <c r="BJ10" s="112">
        <f>IFERROR(BI10/BE10,"-")</f>
        <v>0</v>
      </c>
      <c r="BK10" s="113"/>
      <c r="BL10" s="113"/>
      <c r="BM10" s="113"/>
      <c r="BN10" s="115">
        <v>2</v>
      </c>
      <c r="BO10" s="116">
        <f>IF(P10=0,"",IF(BN10=0,"",(BN10/P10)))</f>
        <v>0.33333333333333</v>
      </c>
      <c r="BP10" s="117"/>
      <c r="BQ10" s="118">
        <f>IFERROR(BP10/BN10,"-")</f>
        <v>0</v>
      </c>
      <c r="BR10" s="119"/>
      <c r="BS10" s="120">
        <f>IFERROR(BR10/BN10,"-")</f>
        <v>0</v>
      </c>
      <c r="BT10" s="121"/>
      <c r="BU10" s="121"/>
      <c r="BV10" s="121"/>
      <c r="BW10" s="122">
        <v>1</v>
      </c>
      <c r="BX10" s="123">
        <f>IF(P10=0,"",IF(BW10=0,"",(BW10/P10)))</f>
        <v>0.16666666666667</v>
      </c>
      <c r="BY10" s="124"/>
      <c r="BZ10" s="125">
        <f>IFERROR(BY10/BW10,"-")</f>
        <v>0</v>
      </c>
      <c r="CA10" s="126"/>
      <c r="CB10" s="127">
        <f>IFERROR(CA10/BW10,"-")</f>
        <v>0</v>
      </c>
      <c r="CC10" s="128"/>
      <c r="CD10" s="128"/>
      <c r="CE10" s="128"/>
      <c r="CF10" s="129"/>
      <c r="CG10" s="130">
        <f>IF(P10=0,"",IF(CF10=0,"",(CF10/P10)))</f>
        <v>0</v>
      </c>
      <c r="CH10" s="131"/>
      <c r="CI10" s="132" t="str">
        <f>IFERROR(CH10/CF10,"-")</f>
        <v>-</v>
      </c>
      <c r="CJ10" s="133"/>
      <c r="CK10" s="134" t="str">
        <f>IFERROR(CJ10/CF10,"-")</f>
        <v>-</v>
      </c>
      <c r="CL10" s="135"/>
      <c r="CM10" s="135"/>
      <c r="CN10" s="135"/>
      <c r="CO10" s="136">
        <v>1</v>
      </c>
      <c r="CP10" s="137">
        <v>350000</v>
      </c>
      <c r="CQ10" s="137">
        <v>350000</v>
      </c>
      <c r="CR10" s="137"/>
      <c r="CS10" s="138" t="str">
        <f>IF(AND(CQ10=0,CR10=0),"",IF(AND(CQ10&lt;=100000,CR10&lt;=100000),"",IF(CQ10/CP10&gt;0.7,"男高",IF(CR10/CP10&gt;0.7,"女高",""))))</f>
        <v>男高</v>
      </c>
    </row>
    <row r="11" spans="1:98">
      <c r="A11" s="76"/>
      <c r="B11" s="344" t="s">
        <v>73</v>
      </c>
      <c r="C11" s="344"/>
      <c r="D11" s="344"/>
      <c r="E11" s="344"/>
      <c r="F11" s="344" t="s">
        <v>74</v>
      </c>
      <c r="G11" s="86"/>
      <c r="H11" s="86"/>
      <c r="I11" s="86"/>
      <c r="J11" s="327"/>
      <c r="K11" s="77">
        <v>0</v>
      </c>
      <c r="L11" s="77">
        <v>0</v>
      </c>
      <c r="M11" s="77">
        <v>0</v>
      </c>
      <c r="N11" s="87">
        <v>182</v>
      </c>
      <c r="O11" s="88">
        <v>0</v>
      </c>
      <c r="P11" s="89">
        <f>N11+O11</f>
        <v>182</v>
      </c>
      <c r="Q11" s="78" t="str">
        <f>IFERROR(P11/M11,"-")</f>
        <v>-</v>
      </c>
      <c r="R11" s="77">
        <v>4</v>
      </c>
      <c r="S11" s="77">
        <v>16</v>
      </c>
      <c r="T11" s="78">
        <f>IFERROR(R11/(P11),"-")</f>
        <v>0.021978021978022</v>
      </c>
      <c r="U11" s="333"/>
      <c r="V11" s="80">
        <v>11</v>
      </c>
      <c r="W11" s="78">
        <f>IF(P11=0,"-",V11/P11)</f>
        <v>0.06043956043956</v>
      </c>
      <c r="X11" s="332">
        <v>150000</v>
      </c>
      <c r="Y11" s="333">
        <f>IFERROR(X11/P11,"-")</f>
        <v>824.17582417582</v>
      </c>
      <c r="Z11" s="333">
        <f>IFERROR(X11/V11,"-")</f>
        <v>13636.363636364</v>
      </c>
      <c r="AA11" s="327"/>
      <c r="AB11" s="81"/>
      <c r="AC11" s="75"/>
      <c r="AD11" s="90">
        <v>12</v>
      </c>
      <c r="AE11" s="91">
        <f>IF(P11=0,"",IF(AD11=0,"",(AD11/P11)))</f>
        <v>0.065934065934066</v>
      </c>
      <c r="AF11" s="90"/>
      <c r="AG11" s="92">
        <f>IFERROR(AF11/AD11,"-")</f>
        <v>0</v>
      </c>
      <c r="AH11" s="93"/>
      <c r="AI11" s="94">
        <f>IFERROR(AH11/AD11,"-")</f>
        <v>0</v>
      </c>
      <c r="AJ11" s="95"/>
      <c r="AK11" s="95"/>
      <c r="AL11" s="95"/>
      <c r="AM11" s="96">
        <v>38</v>
      </c>
      <c r="AN11" s="97">
        <f>IF(P11=0,"",IF(AM11=0,"",(AM11/P11)))</f>
        <v>0.20879120879121</v>
      </c>
      <c r="AO11" s="96"/>
      <c r="AP11" s="98">
        <f>IFERROR(AO11/AM11,"-")</f>
        <v>0</v>
      </c>
      <c r="AQ11" s="99"/>
      <c r="AR11" s="100">
        <f>IFERROR(AQ11/AM11,"-")</f>
        <v>0</v>
      </c>
      <c r="AS11" s="101"/>
      <c r="AT11" s="101"/>
      <c r="AU11" s="101"/>
      <c r="AV11" s="102">
        <v>17</v>
      </c>
      <c r="AW11" s="103">
        <f>IF(P11=0,"",IF(AV11=0,"",(AV11/P11)))</f>
        <v>0.093406593406593</v>
      </c>
      <c r="AX11" s="102">
        <v>1</v>
      </c>
      <c r="AY11" s="104">
        <f>IFERROR(AX11/AV11,"-")</f>
        <v>0.058823529411765</v>
      </c>
      <c r="AZ11" s="105">
        <v>5000</v>
      </c>
      <c r="BA11" s="106">
        <f>IFERROR(AZ11/AV11,"-")</f>
        <v>294.11764705882</v>
      </c>
      <c r="BB11" s="107">
        <v>1</v>
      </c>
      <c r="BC11" s="107"/>
      <c r="BD11" s="107"/>
      <c r="BE11" s="108">
        <v>28</v>
      </c>
      <c r="BF11" s="109">
        <f>IF(P11=0,"",IF(BE11=0,"",(BE11/P11)))</f>
        <v>0.15384615384615</v>
      </c>
      <c r="BG11" s="108">
        <v>2</v>
      </c>
      <c r="BH11" s="110">
        <f>IFERROR(BG11/BE11,"-")</f>
        <v>0.071428571428571</v>
      </c>
      <c r="BI11" s="111">
        <v>10000</v>
      </c>
      <c r="BJ11" s="112">
        <f>IFERROR(BI11/BE11,"-")</f>
        <v>357.14285714286</v>
      </c>
      <c r="BK11" s="113">
        <v>2</v>
      </c>
      <c r="BL11" s="113"/>
      <c r="BM11" s="113"/>
      <c r="BN11" s="115">
        <v>51</v>
      </c>
      <c r="BO11" s="116">
        <f>IF(P11=0,"",IF(BN11=0,"",(BN11/P11)))</f>
        <v>0.28021978021978</v>
      </c>
      <c r="BP11" s="117">
        <v>6</v>
      </c>
      <c r="BQ11" s="118">
        <f>IFERROR(BP11/BN11,"-")</f>
        <v>0.11764705882353</v>
      </c>
      <c r="BR11" s="119">
        <v>104000</v>
      </c>
      <c r="BS11" s="120">
        <f>IFERROR(BR11/BN11,"-")</f>
        <v>2039.2156862745</v>
      </c>
      <c r="BT11" s="121">
        <v>5</v>
      </c>
      <c r="BU11" s="121"/>
      <c r="BV11" s="121">
        <v>1</v>
      </c>
      <c r="BW11" s="122">
        <v>31</v>
      </c>
      <c r="BX11" s="123">
        <f>IF(P11=0,"",IF(BW11=0,"",(BW11/P11)))</f>
        <v>0.17032967032967</v>
      </c>
      <c r="BY11" s="124">
        <v>2</v>
      </c>
      <c r="BZ11" s="125">
        <f>IFERROR(BY11/BW11,"-")</f>
        <v>0.064516129032258</v>
      </c>
      <c r="CA11" s="126">
        <v>31000</v>
      </c>
      <c r="CB11" s="127">
        <f>IFERROR(CA11/BW11,"-")</f>
        <v>1000</v>
      </c>
      <c r="CC11" s="128"/>
      <c r="CD11" s="128">
        <v>1</v>
      </c>
      <c r="CE11" s="128">
        <v>1</v>
      </c>
      <c r="CF11" s="129">
        <v>5</v>
      </c>
      <c r="CG11" s="130">
        <f>IF(P11=0,"",IF(CF11=0,"",(CF11/P11)))</f>
        <v>0.027472527472527</v>
      </c>
      <c r="CH11" s="131"/>
      <c r="CI11" s="132">
        <f>IFERROR(CH11/CF11,"-")</f>
        <v>0</v>
      </c>
      <c r="CJ11" s="133"/>
      <c r="CK11" s="134">
        <f>IFERROR(CJ11/CF11,"-")</f>
        <v>0</v>
      </c>
      <c r="CL11" s="135"/>
      <c r="CM11" s="135"/>
      <c r="CN11" s="135"/>
      <c r="CO11" s="136">
        <v>11</v>
      </c>
      <c r="CP11" s="137">
        <v>150000</v>
      </c>
      <c r="CQ11" s="137">
        <v>85000</v>
      </c>
      <c r="CR11" s="137"/>
      <c r="CS11" s="138" t="str">
        <f>IF(AND(CQ11=0,CR11=0),"",IF(AND(CQ11&lt;=100000,CR11&lt;=100000),"",IF(CQ11/CP11&gt;0.7,"男高",IF(CR11/CP11&gt;0.7,"女高",""))))</f>
        <v/>
      </c>
    </row>
    <row r="12" spans="1:98">
      <c r="A12" s="28"/>
      <c r="B12" s="344" t="s">
        <v>75</v>
      </c>
      <c r="C12" s="344"/>
      <c r="D12" s="344"/>
      <c r="E12" s="344"/>
      <c r="F12" s="344" t="s">
        <v>69</v>
      </c>
      <c r="G12" s="86"/>
      <c r="H12" s="86"/>
      <c r="I12" s="86"/>
      <c r="J12" s="328"/>
      <c r="K12" s="32">
        <v>445</v>
      </c>
      <c r="L12" s="32">
        <v>208</v>
      </c>
      <c r="M12" s="29">
        <v>394</v>
      </c>
      <c r="N12" s="21">
        <v>51</v>
      </c>
      <c r="O12" s="21">
        <v>0</v>
      </c>
      <c r="P12" s="21">
        <f>N12+O12</f>
        <v>51</v>
      </c>
      <c r="Q12" s="30">
        <f>IFERROR(P12/M12,"-")</f>
        <v>0.12944162436548</v>
      </c>
      <c r="R12" s="30">
        <v>16</v>
      </c>
      <c r="S12" s="21">
        <v>7</v>
      </c>
      <c r="T12" s="30">
        <f>IFERROR(R12/(P12),"-")</f>
        <v>0.31372549019608</v>
      </c>
      <c r="U12" s="334"/>
      <c r="V12" s="23">
        <v>8</v>
      </c>
      <c r="W12" s="23">
        <f>IF(P12=0,"-",V12/P12)</f>
        <v>0.15686274509804</v>
      </c>
      <c r="X12" s="334">
        <v>316000</v>
      </c>
      <c r="Y12" s="334">
        <f>IFERROR(X12/P12,"-")</f>
        <v>6196.0784313725</v>
      </c>
      <c r="Z12" s="334">
        <f>IFERROR(X12/V12,"-")</f>
        <v>39500</v>
      </c>
      <c r="AA12" s="334"/>
      <c r="AB12" s="31"/>
      <c r="AC12" s="55"/>
      <c r="AD12" s="59">
        <v>1</v>
      </c>
      <c r="AE12" s="60">
        <f>IF(P12=0,"",IF(AD12=0,"",(AD12/P12)))</f>
        <v>0.019607843137255</v>
      </c>
      <c r="AF12" s="59"/>
      <c r="AG12" s="63">
        <f>IFERROR(AF12/AD12,"-")</f>
        <v>0</v>
      </c>
      <c r="AH12" s="64"/>
      <c r="AI12" s="65">
        <f>IFERROR(AH12/AD12,"-")</f>
        <v>0</v>
      </c>
      <c r="AJ12" s="66"/>
      <c r="AK12" s="66"/>
      <c r="AL12" s="66"/>
      <c r="AM12" s="59">
        <v>5</v>
      </c>
      <c r="AN12" s="60">
        <f>IF(P12=0,"",IF(AM12=0,"",(AM12/P12)))</f>
        <v>0.098039215686275</v>
      </c>
      <c r="AO12" s="59"/>
      <c r="AP12" s="63">
        <f>IFERROR(AO12/AM12,"-")</f>
        <v>0</v>
      </c>
      <c r="AQ12" s="64"/>
      <c r="AR12" s="65">
        <f>IFERROR(AQ12/AM12,"-")</f>
        <v>0</v>
      </c>
      <c r="AS12" s="66"/>
      <c r="AT12" s="66"/>
      <c r="AU12" s="66"/>
      <c r="AV12" s="59">
        <v>1</v>
      </c>
      <c r="AW12" s="60">
        <f>IF(P12=0,"",IF(AV12=0,"",(AV12/P12)))</f>
        <v>0.019607843137255</v>
      </c>
      <c r="AX12" s="59"/>
      <c r="AY12" s="63">
        <f>IFERROR(AX12/AV12,"-")</f>
        <v>0</v>
      </c>
      <c r="AZ12" s="64"/>
      <c r="BA12" s="65">
        <f>IFERROR(AZ12/AV12,"-")</f>
        <v>0</v>
      </c>
      <c r="BB12" s="66"/>
      <c r="BC12" s="66"/>
      <c r="BD12" s="66"/>
      <c r="BE12" s="59">
        <v>14</v>
      </c>
      <c r="BF12" s="60">
        <f>IF(P12=0,"",IF(BE12=0,"",(BE12/P12)))</f>
        <v>0.27450980392157</v>
      </c>
      <c r="BG12" s="59">
        <v>2</v>
      </c>
      <c r="BH12" s="63">
        <f>IFERROR(BG12/BE12,"-")</f>
        <v>0.14285714285714</v>
      </c>
      <c r="BI12" s="64">
        <v>23000</v>
      </c>
      <c r="BJ12" s="65">
        <f>IFERROR(BI12/BE12,"-")</f>
        <v>1642.8571428571</v>
      </c>
      <c r="BK12" s="66"/>
      <c r="BL12" s="66">
        <v>1</v>
      </c>
      <c r="BM12" s="66">
        <v>1</v>
      </c>
      <c r="BN12" s="61">
        <v>12</v>
      </c>
      <c r="BO12" s="62">
        <f>IF(P12=0,"",IF(BN12=0,"",(BN12/P12)))</f>
        <v>0.23529411764706</v>
      </c>
      <c r="BP12" s="59">
        <v>1</v>
      </c>
      <c r="BQ12" s="63">
        <f>IFERROR(BP12/BN12,"-")</f>
        <v>0.083333333333333</v>
      </c>
      <c r="BR12" s="64">
        <v>5000</v>
      </c>
      <c r="BS12" s="65">
        <f>IFERROR(BR12/BN12,"-")</f>
        <v>416.66666666667</v>
      </c>
      <c r="BT12" s="66">
        <v>1</v>
      </c>
      <c r="BU12" s="66"/>
      <c r="BV12" s="66"/>
      <c r="BW12" s="61">
        <v>13</v>
      </c>
      <c r="BX12" s="62">
        <f>IF(P12=0,"",IF(BW12=0,"",(BW12/P12)))</f>
        <v>0.25490196078431</v>
      </c>
      <c r="BY12" s="59">
        <v>3</v>
      </c>
      <c r="BZ12" s="63">
        <f>IFERROR(BY12/BW12,"-")</f>
        <v>0.23076923076923</v>
      </c>
      <c r="CA12" s="64">
        <v>228000</v>
      </c>
      <c r="CB12" s="65">
        <f>IFERROR(CA12/BW12,"-")</f>
        <v>17538.461538462</v>
      </c>
      <c r="CC12" s="66"/>
      <c r="CD12" s="66"/>
      <c r="CE12" s="66">
        <v>3</v>
      </c>
      <c r="CF12" s="61">
        <v>5</v>
      </c>
      <c r="CG12" s="62">
        <f>IF(P12=0,"",IF(CF12=0,"",(CF12/P12)))</f>
        <v>0.098039215686275</v>
      </c>
      <c r="CH12" s="59">
        <v>2</v>
      </c>
      <c r="CI12" s="63">
        <f>IFERROR(CH12/CF12,"-")</f>
        <v>0.4</v>
      </c>
      <c r="CJ12" s="64">
        <v>60000</v>
      </c>
      <c r="CK12" s="65">
        <f>IFERROR(CJ12/CF12,"-")</f>
        <v>12000</v>
      </c>
      <c r="CL12" s="66"/>
      <c r="CM12" s="66">
        <v>1</v>
      </c>
      <c r="CN12" s="66">
        <v>1</v>
      </c>
      <c r="CO12" s="67">
        <v>8</v>
      </c>
      <c r="CP12" s="64">
        <v>316000</v>
      </c>
      <c r="CQ12" s="64">
        <v>185000</v>
      </c>
      <c r="CR12" s="64"/>
      <c r="CS12" s="68" t="str">
        <f>IF(AND(CQ12=0,CR12=0),"",IF(AND(CQ12&lt;=100000,CR12&lt;=100000),"",IF(CQ12/CP12&gt;0.7,"男高",IF(CR12/CP12&gt;0.7,"女高",""))))</f>
        <v/>
      </c>
    </row>
    <row r="13" spans="1:98">
      <c r="A13" s="28"/>
      <c r="B13" s="344" t="s">
        <v>76</v>
      </c>
      <c r="C13" s="344"/>
      <c r="D13" s="344"/>
      <c r="E13" s="344"/>
      <c r="F13" s="344" t="s">
        <v>69</v>
      </c>
      <c r="G13" s="34"/>
      <c r="H13" s="34"/>
      <c r="I13" s="71"/>
      <c r="J13" s="329"/>
      <c r="K13" s="32">
        <v>235</v>
      </c>
      <c r="L13" s="32">
        <v>125</v>
      </c>
      <c r="M13" s="29">
        <v>180</v>
      </c>
      <c r="N13" s="21">
        <v>39</v>
      </c>
      <c r="O13" s="21">
        <v>0</v>
      </c>
      <c r="P13" s="21">
        <f>N13+O13</f>
        <v>39</v>
      </c>
      <c r="Q13" s="30">
        <f>IFERROR(P13/M13,"-")</f>
        <v>0.21666666666667</v>
      </c>
      <c r="R13" s="30">
        <v>8</v>
      </c>
      <c r="S13" s="21">
        <v>7</v>
      </c>
      <c r="T13" s="30">
        <f>IFERROR(R13/(P13),"-")</f>
        <v>0.20512820512821</v>
      </c>
      <c r="U13" s="334"/>
      <c r="V13" s="23">
        <v>2</v>
      </c>
      <c r="W13" s="23">
        <f>IF(P13=0,"-",V13/P13)</f>
        <v>0.051282051282051</v>
      </c>
      <c r="X13" s="334">
        <v>10000</v>
      </c>
      <c r="Y13" s="334">
        <f>IFERROR(X13/P13,"-")</f>
        <v>256.41025641026</v>
      </c>
      <c r="Z13" s="334">
        <f>IFERROR(X13/V13,"-")</f>
        <v>5000</v>
      </c>
      <c r="AA13" s="334"/>
      <c r="AB13" s="31"/>
      <c r="AC13" s="57"/>
      <c r="AD13" s="59">
        <v>1</v>
      </c>
      <c r="AE13" s="60">
        <f>IF(P13=0,"",IF(AD13=0,"",(AD13/P13)))</f>
        <v>0.025641025641026</v>
      </c>
      <c r="AF13" s="59"/>
      <c r="AG13" s="63">
        <f>IFERROR(AF13/AD13,"-")</f>
        <v>0</v>
      </c>
      <c r="AH13" s="64"/>
      <c r="AI13" s="65">
        <f>IFERROR(AH13/AD13,"-")</f>
        <v>0</v>
      </c>
      <c r="AJ13" s="66"/>
      <c r="AK13" s="66"/>
      <c r="AL13" s="66"/>
      <c r="AM13" s="59">
        <v>4</v>
      </c>
      <c r="AN13" s="60">
        <f>IF(P13=0,"",IF(AM13=0,"",(AM13/P13)))</f>
        <v>0.1025641025641</v>
      </c>
      <c r="AO13" s="59"/>
      <c r="AP13" s="63">
        <f>IFERROR(AO13/AM13,"-")</f>
        <v>0</v>
      </c>
      <c r="AQ13" s="64"/>
      <c r="AR13" s="65">
        <f>IFERROR(AQ13/AM13,"-")</f>
        <v>0</v>
      </c>
      <c r="AS13" s="66"/>
      <c r="AT13" s="66"/>
      <c r="AU13" s="66"/>
      <c r="AV13" s="59">
        <v>3</v>
      </c>
      <c r="AW13" s="60">
        <f>IF(P13=0,"",IF(AV13=0,"",(AV13/P13)))</f>
        <v>0.076923076923077</v>
      </c>
      <c r="AX13" s="59"/>
      <c r="AY13" s="63">
        <f>IFERROR(AX13/AV13,"-")</f>
        <v>0</v>
      </c>
      <c r="AZ13" s="64"/>
      <c r="BA13" s="65">
        <f>IFERROR(AZ13/AV13,"-")</f>
        <v>0</v>
      </c>
      <c r="BB13" s="66"/>
      <c r="BC13" s="66"/>
      <c r="BD13" s="66"/>
      <c r="BE13" s="59">
        <v>5</v>
      </c>
      <c r="BF13" s="60">
        <f>IF(P13=0,"",IF(BE13=0,"",(BE13/P13)))</f>
        <v>0.12820512820513</v>
      </c>
      <c r="BG13" s="59"/>
      <c r="BH13" s="63">
        <f>IFERROR(BG13/BE13,"-")</f>
        <v>0</v>
      </c>
      <c r="BI13" s="64"/>
      <c r="BJ13" s="65">
        <f>IFERROR(BI13/BE13,"-")</f>
        <v>0</v>
      </c>
      <c r="BK13" s="66"/>
      <c r="BL13" s="66"/>
      <c r="BM13" s="66"/>
      <c r="BN13" s="61">
        <v>12</v>
      </c>
      <c r="BO13" s="62">
        <f>IF(P13=0,"",IF(BN13=0,"",(BN13/P13)))</f>
        <v>0.30769230769231</v>
      </c>
      <c r="BP13" s="59">
        <v>1</v>
      </c>
      <c r="BQ13" s="63">
        <f>IFERROR(BP13/BN13,"-")</f>
        <v>0.083333333333333</v>
      </c>
      <c r="BR13" s="64">
        <v>5000</v>
      </c>
      <c r="BS13" s="65">
        <f>IFERROR(BR13/BN13,"-")</f>
        <v>416.66666666667</v>
      </c>
      <c r="BT13" s="66">
        <v>1</v>
      </c>
      <c r="BU13" s="66"/>
      <c r="BV13" s="66"/>
      <c r="BW13" s="61">
        <v>12</v>
      </c>
      <c r="BX13" s="62">
        <f>IF(P13=0,"",IF(BW13=0,"",(BW13/P13)))</f>
        <v>0.30769230769231</v>
      </c>
      <c r="BY13" s="59">
        <v>1</v>
      </c>
      <c r="BZ13" s="63">
        <f>IFERROR(BY13/BW13,"-")</f>
        <v>0.083333333333333</v>
      </c>
      <c r="CA13" s="64">
        <v>5000</v>
      </c>
      <c r="CB13" s="65">
        <f>IFERROR(CA13/BW13,"-")</f>
        <v>416.66666666667</v>
      </c>
      <c r="CC13" s="66">
        <v>1</v>
      </c>
      <c r="CD13" s="66"/>
      <c r="CE13" s="66"/>
      <c r="CF13" s="61">
        <v>2</v>
      </c>
      <c r="CG13" s="62">
        <f>IF(P13=0,"",IF(CF13=0,"",(CF13/P13)))</f>
        <v>0.051282051282051</v>
      </c>
      <c r="CH13" s="59"/>
      <c r="CI13" s="63">
        <f>IFERROR(CH13/CF13,"-")</f>
        <v>0</v>
      </c>
      <c r="CJ13" s="64"/>
      <c r="CK13" s="65">
        <f>IFERROR(CJ13/CF13,"-")</f>
        <v>0</v>
      </c>
      <c r="CL13" s="66"/>
      <c r="CM13" s="66"/>
      <c r="CN13" s="66"/>
      <c r="CO13" s="67">
        <v>2</v>
      </c>
      <c r="CP13" s="64">
        <v>10000</v>
      </c>
      <c r="CQ13" s="64">
        <v>5000</v>
      </c>
      <c r="CR13" s="64"/>
      <c r="CS13" s="68" t="str">
        <f>IF(AND(CQ13=0,CR13=0),"",IF(AND(CQ13&lt;=100000,CR13&lt;=100000),"",IF(CQ13/CP13&gt;0.7,"男高",IF(CR13/CP13&gt;0.7,"女高",""))))</f>
        <v/>
      </c>
    </row>
    <row r="14" spans="1:98">
      <c r="A14" s="19"/>
      <c r="B14" s="37"/>
      <c r="C14" s="37"/>
      <c r="D14" s="37"/>
      <c r="E14" s="37"/>
      <c r="F14" s="37"/>
      <c r="G14" s="38"/>
      <c r="H14" s="38"/>
      <c r="I14" s="38"/>
      <c r="J14" s="330"/>
      <c r="K14" s="39"/>
      <c r="L14" s="39"/>
      <c r="M14" s="39"/>
      <c r="N14" s="39"/>
      <c r="O14" s="39"/>
      <c r="P14" s="39"/>
      <c r="Q14" s="40"/>
      <c r="R14" s="74"/>
      <c r="S14" s="74"/>
      <c r="T14" s="40"/>
      <c r="U14" s="335"/>
      <c r="V14" s="42"/>
      <c r="W14" s="40"/>
      <c r="X14" s="330"/>
      <c r="Y14" s="330"/>
      <c r="Z14" s="330"/>
      <c r="AA14" s="330"/>
      <c r="AB14" s="43"/>
      <c r="AC14" s="56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</row>
    <row r="16" spans="1:98">
      <c r="A16" s="70">
        <f>AB16</f>
        <v>0.70598290598291</v>
      </c>
      <c r="G16" s="70" t="s">
        <v>77</v>
      </c>
      <c r="J16" s="70">
        <f>SUM(J6:J15)</f>
        <v>1170000</v>
      </c>
      <c r="K16" s="70">
        <f>SUM(K6:K15)</f>
        <v>793</v>
      </c>
      <c r="L16" s="70">
        <f>SUM(L6:L15)</f>
        <v>361</v>
      </c>
      <c r="M16" s="70">
        <f>SUM(M6:M15)</f>
        <v>805</v>
      </c>
      <c r="N16" s="70">
        <f>SUM(N6:N15)</f>
        <v>292</v>
      </c>
      <c r="O16" s="70">
        <f>SUM(O6:O15)</f>
        <v>0</v>
      </c>
      <c r="P16" s="70">
        <f>SUM(P6:P15)</f>
        <v>292</v>
      </c>
      <c r="Q16" s="70">
        <f>IFERROR(P16/M16,"-")</f>
        <v>0.36273291925466</v>
      </c>
      <c r="R16" s="70">
        <f>SUM(R6:R15)</f>
        <v>32</v>
      </c>
      <c r="S16" s="70">
        <f>SUM(S6:S15)</f>
        <v>30</v>
      </c>
      <c r="T16" s="70">
        <f>IFERROR(R16/P16,"-")</f>
        <v>0.10958904109589</v>
      </c>
      <c r="U16" s="70">
        <f>IFERROR(J16/P16,"-")</f>
        <v>4006.8493150685</v>
      </c>
      <c r="V16" s="70">
        <f>SUM(V6:V15)</f>
        <v>22</v>
      </c>
      <c r="W16" s="70">
        <f>IFERROR(V16/P16,"-")</f>
        <v>0.075342465753425</v>
      </c>
      <c r="X16" s="70">
        <f>SUM(X6:X15)</f>
        <v>826000</v>
      </c>
      <c r="Y16" s="70">
        <f>IFERROR(X16/P16,"-")</f>
        <v>2828.7671232877</v>
      </c>
      <c r="Z16" s="70">
        <f>IFERROR(X16/V16,"-")</f>
        <v>37545.454545455</v>
      </c>
      <c r="AA16" s="70">
        <f>X16-J16</f>
        <v>-344000</v>
      </c>
      <c r="AB16" s="70">
        <f>X16/J16</f>
        <v>0.70598290598291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10:A13"/>
    <mergeCell ref="J10:J13"/>
    <mergeCell ref="U10:U13"/>
    <mergeCell ref="AA10:AA13"/>
    <mergeCell ref="AB10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4"/>
    <col min="2" max="2" width="7.25" customWidth="true" style="144"/>
    <col min="3" max="3" width="12.625" customWidth="true" style="144"/>
    <col min="4" max="4" width="8.25" customWidth="true" style="144"/>
    <col min="5" max="5" width="33.5" customWidth="true" style="144"/>
    <col min="6" max="6" width="12.25" customWidth="true" style="144"/>
    <col min="7" max="7" width="10.875" customWidth="true" style="144"/>
    <col min="8" max="8" width="10.875" customWidth="true" style="144"/>
    <col min="9" max="9" width="10.875" customWidth="true" style="144"/>
    <col min="10" max="10" width="10.375" customWidth="true" style="144"/>
    <col min="11" max="11" width="10.375" customWidth="true" style="144"/>
    <col min="12" max="12" width="10.375" customWidth="true" style="144"/>
    <col min="13" max="13" width="10.375" customWidth="true" style="144"/>
    <col min="14" max="14" width="7.375" customWidth="true" style="144"/>
    <col min="15" max="15" width="9" customWidth="true" style="144"/>
    <col min="16" max="16" width="9" customWidth="true" style="144"/>
    <col min="17" max="17" width="6.75" customWidth="true" style="144"/>
    <col min="18" max="18" width="7.875" customWidth="true" style="144"/>
    <col min="19" max="19" width="10" customWidth="true" style="144"/>
    <col min="20" max="20" width="9" customWidth="true" style="144"/>
    <col min="21" max="21" width="9" customWidth="true" style="144"/>
    <col min="22" max="22" width="12.375" customWidth="true" style="144"/>
    <col min="23" max="23" width="9" customWidth="true" style="144"/>
    <col min="24" max="24" width="9" customWidth="true" style="144"/>
    <col min="25" max="25" width="9" customWidth="true" style="144"/>
    <col min="26" max="26" width="9" customWidth="true" style="144"/>
    <col min="27" max="27" width="9" customWidth="true" style="144"/>
    <col min="28" max="28" width="9" customWidth="true" style="144"/>
    <col min="29" max="29" width="9" customWidth="true" style="144"/>
    <col min="30" max="30" width="9" customWidth="true" style="144"/>
    <col min="31" max="31" width="9" customWidth="true" style="144"/>
    <col min="32" max="32" width="9" customWidth="true" style="144"/>
    <col min="33" max="33" width="9" customWidth="true" style="144"/>
    <col min="34" max="34" width="9" customWidth="true" style="144"/>
    <col min="35" max="35" width="9" customWidth="true" style="144"/>
    <col min="36" max="36" width="9" customWidth="true" style="144"/>
    <col min="37" max="37" width="9" customWidth="true" style="144"/>
    <col min="38" max="38" width="9" customWidth="true" style="144"/>
    <col min="39" max="39" width="9" customWidth="true" style="144"/>
    <col min="40" max="40" width="9" customWidth="true" style="144"/>
    <col min="41" max="41" width="9" customWidth="true" style="144"/>
    <col min="42" max="42" width="9" customWidth="true" style="144"/>
    <col min="43" max="43" width="9" customWidth="true" style="144"/>
    <col min="44" max="44" width="9" customWidth="true" style="144"/>
    <col min="45" max="45" width="9" customWidth="true" style="144"/>
    <col min="46" max="46" width="9" customWidth="true" style="144"/>
    <col min="47" max="47" width="9" customWidth="true" style="144"/>
    <col min="48" max="48" width="9" customWidth="true" style="144"/>
    <col min="49" max="49" width="9" customWidth="true" style="144"/>
    <col min="50" max="50" width="9" customWidth="true" style="144"/>
    <col min="51" max="51" width="9" customWidth="true" style="144"/>
    <col min="52" max="52" width="9" customWidth="true" style="144"/>
    <col min="53" max="53" width="9" customWidth="true" style="144"/>
    <col min="54" max="54" width="9" customWidth="true" style="144"/>
    <col min="55" max="55" width="9" customWidth="true" style="144"/>
    <col min="56" max="56" width="9" customWidth="true" style="144"/>
    <col min="57" max="57" width="9" customWidth="true" style="144"/>
    <col min="58" max="58" width="9" customWidth="true" style="144"/>
    <col min="59" max="59" width="9" customWidth="true" style="144"/>
    <col min="60" max="60" width="9" customWidth="true" style="144"/>
    <col min="61" max="61" width="9" customWidth="true" style="144"/>
    <col min="62" max="62" width="9" customWidth="true" style="144"/>
    <col min="63" max="63" width="9" customWidth="true" style="144"/>
    <col min="64" max="64" width="9" customWidth="true" style="144"/>
    <col min="65" max="65" width="9" customWidth="true" style="144"/>
    <col min="66" max="66" width="9" customWidth="true" style="144"/>
    <col min="67" max="67" width="9" customWidth="true" style="144"/>
    <col min="68" max="68" width="9" customWidth="true" style="144"/>
    <col min="69" max="69" width="9" customWidth="true" style="144"/>
    <col min="70" max="70" width="9" customWidth="true" style="144"/>
    <col min="71" max="71" width="9" customWidth="true" style="144"/>
    <col min="72" max="72" width="9" customWidth="true" style="144"/>
    <col min="73" max="73" width="9" customWidth="true" style="144"/>
    <col min="74" max="74" width="9" customWidth="true" style="144"/>
    <col min="75" max="75" width="9" customWidth="true" style="144"/>
    <col min="76" max="76" width="9" customWidth="true" style="144"/>
    <col min="77" max="77" width="9" customWidth="true" style="144"/>
    <col min="78" max="78" width="9" customWidth="true" style="144"/>
    <col min="79" max="79" width="9" customWidth="true" style="144"/>
    <col min="80" max="80" width="9" customWidth="true" style="144"/>
    <col min="81" max="81" width="9" customWidth="true" style="144"/>
    <col min="82" max="82" width="9" customWidth="true" style="144"/>
    <col min="83" max="83" width="9" customWidth="true" style="144"/>
    <col min="84" max="84" width="9" customWidth="true" style="144"/>
    <col min="85" max="85" width="9" customWidth="true" style="144"/>
    <col min="86" max="86" width="9" customWidth="true" style="144"/>
    <col min="87" max="87" width="9" customWidth="true" style="144"/>
    <col min="88" max="88" width="9" customWidth="true" style="144"/>
    <col min="89" max="89" width="9" customWidth="true" style="144"/>
    <col min="90" max="90" width="9" customWidth="true" style="144"/>
    <col min="91" max="91" width="9" customWidth="true" style="144"/>
    <col min="92" max="92" width="9" customWidth="true" style="144"/>
    <col min="93" max="93" width="9" customWidth="true" style="144"/>
    <col min="94" max="94" width="9" customWidth="true" style="144"/>
  </cols>
  <sheetData>
    <row r="2" spans="1:94" customHeight="1" ht="13.5">
      <c r="A2" s="142" t="s">
        <v>25</v>
      </c>
      <c r="B2" s="143" t="s">
        <v>26</v>
      </c>
      <c r="E2" s="145"/>
      <c r="F2" s="145"/>
      <c r="G2" s="145"/>
      <c r="H2" s="145"/>
      <c r="I2" s="145"/>
      <c r="J2" s="146"/>
      <c r="K2" s="146"/>
      <c r="L2" s="146" t="s">
        <v>27</v>
      </c>
      <c r="M2" s="146"/>
      <c r="N2" s="146"/>
      <c r="O2" s="146" t="s">
        <v>28</v>
      </c>
      <c r="P2" s="146"/>
      <c r="Q2" s="146"/>
      <c r="R2" s="146"/>
      <c r="S2" s="146"/>
      <c r="T2" s="146"/>
      <c r="U2" s="146"/>
      <c r="V2" s="146"/>
      <c r="W2" s="146"/>
      <c r="X2" s="146"/>
      <c r="Y2" s="301" t="s">
        <v>29</v>
      </c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2" t="s">
        <v>30</v>
      </c>
      <c r="CK2" s="304" t="s">
        <v>31</v>
      </c>
      <c r="CL2" s="307" t="s">
        <v>32</v>
      </c>
      <c r="CM2" s="308"/>
      <c r="CN2" s="309"/>
    </row>
    <row r="3" spans="1:94" customHeight="1" ht="14.25">
      <c r="A3" s="143" t="s">
        <v>78</v>
      </c>
      <c r="B3" s="147"/>
      <c r="C3" s="147"/>
      <c r="D3" s="147"/>
      <c r="E3" s="148"/>
      <c r="F3" s="146"/>
      <c r="G3" s="146"/>
      <c r="H3" s="313" t="s">
        <v>1</v>
      </c>
      <c r="I3" s="314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6"/>
      <c r="U3" s="146"/>
      <c r="V3" s="146"/>
      <c r="W3" s="146"/>
      <c r="X3" s="146"/>
      <c r="Y3" s="315" t="s">
        <v>34</v>
      </c>
      <c r="Z3" s="316"/>
      <c r="AA3" s="316"/>
      <c r="AB3" s="316"/>
      <c r="AC3" s="316"/>
      <c r="AD3" s="316"/>
      <c r="AE3" s="316"/>
      <c r="AF3" s="316"/>
      <c r="AG3" s="316"/>
      <c r="AH3" s="317" t="s">
        <v>35</v>
      </c>
      <c r="AI3" s="318"/>
      <c r="AJ3" s="318"/>
      <c r="AK3" s="318"/>
      <c r="AL3" s="318"/>
      <c r="AM3" s="318"/>
      <c r="AN3" s="318"/>
      <c r="AO3" s="318"/>
      <c r="AP3" s="319"/>
      <c r="AQ3" s="320" t="s">
        <v>36</v>
      </c>
      <c r="AR3" s="321"/>
      <c r="AS3" s="321"/>
      <c r="AT3" s="321"/>
      <c r="AU3" s="321"/>
      <c r="AV3" s="321"/>
      <c r="AW3" s="321"/>
      <c r="AX3" s="321"/>
      <c r="AY3" s="322"/>
      <c r="AZ3" s="323" t="s">
        <v>37</v>
      </c>
      <c r="BA3" s="324"/>
      <c r="BB3" s="324"/>
      <c r="BC3" s="324"/>
      <c r="BD3" s="324"/>
      <c r="BE3" s="324"/>
      <c r="BF3" s="324"/>
      <c r="BG3" s="324"/>
      <c r="BH3" s="325"/>
      <c r="BI3" s="310" t="s">
        <v>38</v>
      </c>
      <c r="BJ3" s="311"/>
      <c r="BK3" s="311"/>
      <c r="BL3" s="311"/>
      <c r="BM3" s="311"/>
      <c r="BN3" s="311"/>
      <c r="BO3" s="311"/>
      <c r="BP3" s="311"/>
      <c r="BQ3" s="312"/>
      <c r="BR3" s="291" t="s">
        <v>39</v>
      </c>
      <c r="BS3" s="292"/>
      <c r="BT3" s="292"/>
      <c r="BU3" s="292"/>
      <c r="BV3" s="292"/>
      <c r="BW3" s="292"/>
      <c r="BX3" s="292"/>
      <c r="BY3" s="292"/>
      <c r="BZ3" s="293"/>
      <c r="CA3" s="294" t="s">
        <v>40</v>
      </c>
      <c r="CB3" s="295"/>
      <c r="CC3" s="295"/>
      <c r="CD3" s="295"/>
      <c r="CE3" s="295"/>
      <c r="CF3" s="295"/>
      <c r="CG3" s="295"/>
      <c r="CH3" s="295"/>
      <c r="CI3" s="296"/>
      <c r="CJ3" s="302"/>
      <c r="CK3" s="305"/>
      <c r="CL3" s="297" t="s">
        <v>41</v>
      </c>
      <c r="CM3" s="298"/>
      <c r="CN3" s="299" t="s">
        <v>42</v>
      </c>
    </row>
    <row r="4" spans="1:94">
      <c r="A4" s="149"/>
      <c r="B4" s="150" t="s">
        <v>43</v>
      </c>
      <c r="C4" s="150" t="s">
        <v>79</v>
      </c>
      <c r="D4" s="151" t="s">
        <v>47</v>
      </c>
      <c r="E4" s="150" t="s">
        <v>48</v>
      </c>
      <c r="F4" s="152" t="s">
        <v>50</v>
      </c>
      <c r="G4" s="150" t="s">
        <v>4</v>
      </c>
      <c r="H4" s="153" t="s">
        <v>5</v>
      </c>
      <c r="I4" s="153" t="s">
        <v>6</v>
      </c>
      <c r="J4" s="153" t="s">
        <v>7</v>
      </c>
      <c r="K4" s="154" t="s">
        <v>10</v>
      </c>
      <c r="L4" s="150" t="s">
        <v>11</v>
      </c>
      <c r="M4" s="153" t="s">
        <v>12</v>
      </c>
      <c r="N4" s="150" t="s">
        <v>13</v>
      </c>
      <c r="O4" s="150" t="s">
        <v>14</v>
      </c>
      <c r="P4" s="150" t="s">
        <v>15</v>
      </c>
      <c r="Q4" s="150" t="s">
        <v>16</v>
      </c>
      <c r="R4" s="150" t="s">
        <v>17</v>
      </c>
      <c r="S4" s="153" t="s">
        <v>18</v>
      </c>
      <c r="T4" s="150" t="s">
        <v>19</v>
      </c>
      <c r="U4" s="150" t="s">
        <v>20</v>
      </c>
      <c r="V4" s="150" t="s">
        <v>21</v>
      </c>
      <c r="W4" s="150" t="s">
        <v>22</v>
      </c>
      <c r="X4" s="155"/>
      <c r="Y4" s="156" t="s">
        <v>51</v>
      </c>
      <c r="Z4" s="156" t="s">
        <v>52</v>
      </c>
      <c r="AA4" s="156" t="s">
        <v>53</v>
      </c>
      <c r="AB4" s="156" t="s">
        <v>17</v>
      </c>
      <c r="AC4" s="156" t="s">
        <v>54</v>
      </c>
      <c r="AD4" s="156" t="s">
        <v>55</v>
      </c>
      <c r="AE4" s="156" t="s">
        <v>56</v>
      </c>
      <c r="AF4" s="156" t="s">
        <v>57</v>
      </c>
      <c r="AG4" s="156" t="s">
        <v>58</v>
      </c>
      <c r="AH4" s="157" t="s">
        <v>51</v>
      </c>
      <c r="AI4" s="157" t="s">
        <v>52</v>
      </c>
      <c r="AJ4" s="157" t="s">
        <v>53</v>
      </c>
      <c r="AK4" s="157" t="s">
        <v>17</v>
      </c>
      <c r="AL4" s="157" t="s">
        <v>54</v>
      </c>
      <c r="AM4" s="157" t="s">
        <v>55</v>
      </c>
      <c r="AN4" s="157" t="s">
        <v>56</v>
      </c>
      <c r="AO4" s="157" t="s">
        <v>57</v>
      </c>
      <c r="AP4" s="157" t="s">
        <v>58</v>
      </c>
      <c r="AQ4" s="158" t="s">
        <v>51</v>
      </c>
      <c r="AR4" s="158" t="s">
        <v>52</v>
      </c>
      <c r="AS4" s="158" t="s">
        <v>53</v>
      </c>
      <c r="AT4" s="158" t="s">
        <v>17</v>
      </c>
      <c r="AU4" s="158" t="s">
        <v>54</v>
      </c>
      <c r="AV4" s="158" t="s">
        <v>55</v>
      </c>
      <c r="AW4" s="158" t="s">
        <v>56</v>
      </c>
      <c r="AX4" s="158" t="s">
        <v>57</v>
      </c>
      <c r="AY4" s="158" t="s">
        <v>58</v>
      </c>
      <c r="AZ4" s="159" t="s">
        <v>51</v>
      </c>
      <c r="BA4" s="159" t="s">
        <v>52</v>
      </c>
      <c r="BB4" s="159" t="s">
        <v>53</v>
      </c>
      <c r="BC4" s="159" t="s">
        <v>17</v>
      </c>
      <c r="BD4" s="159" t="s">
        <v>54</v>
      </c>
      <c r="BE4" s="159" t="s">
        <v>55</v>
      </c>
      <c r="BF4" s="159" t="s">
        <v>56</v>
      </c>
      <c r="BG4" s="159" t="s">
        <v>57</v>
      </c>
      <c r="BH4" s="159" t="s">
        <v>58</v>
      </c>
      <c r="BI4" s="160" t="s">
        <v>51</v>
      </c>
      <c r="BJ4" s="160" t="s">
        <v>52</v>
      </c>
      <c r="BK4" s="160" t="s">
        <v>53</v>
      </c>
      <c r="BL4" s="160" t="s">
        <v>17</v>
      </c>
      <c r="BM4" s="160" t="s">
        <v>54</v>
      </c>
      <c r="BN4" s="160" t="s">
        <v>55</v>
      </c>
      <c r="BO4" s="160" t="s">
        <v>56</v>
      </c>
      <c r="BP4" s="160" t="s">
        <v>57</v>
      </c>
      <c r="BQ4" s="160" t="s">
        <v>58</v>
      </c>
      <c r="BR4" s="161" t="s">
        <v>51</v>
      </c>
      <c r="BS4" s="161" t="s">
        <v>52</v>
      </c>
      <c r="BT4" s="161" t="s">
        <v>53</v>
      </c>
      <c r="BU4" s="161" t="s">
        <v>17</v>
      </c>
      <c r="BV4" s="161" t="s">
        <v>54</v>
      </c>
      <c r="BW4" s="161" t="s">
        <v>55</v>
      </c>
      <c r="BX4" s="161" t="s">
        <v>56</v>
      </c>
      <c r="BY4" s="161" t="s">
        <v>57</v>
      </c>
      <c r="BZ4" s="161" t="s">
        <v>58</v>
      </c>
      <c r="CA4" s="162" t="s">
        <v>51</v>
      </c>
      <c r="CB4" s="162" t="s">
        <v>52</v>
      </c>
      <c r="CC4" s="162" t="s">
        <v>53</v>
      </c>
      <c r="CD4" s="162" t="s">
        <v>17</v>
      </c>
      <c r="CE4" s="162" t="s">
        <v>54</v>
      </c>
      <c r="CF4" s="162" t="s">
        <v>55</v>
      </c>
      <c r="CG4" s="162" t="s">
        <v>56</v>
      </c>
      <c r="CH4" s="162" t="s">
        <v>57</v>
      </c>
      <c r="CI4" s="162" t="s">
        <v>58</v>
      </c>
      <c r="CJ4" s="303"/>
      <c r="CK4" s="306"/>
      <c r="CL4" s="163" t="s">
        <v>59</v>
      </c>
      <c r="CM4" s="163" t="s">
        <v>60</v>
      </c>
      <c r="CN4" s="300"/>
    </row>
    <row r="5" spans="1:94">
      <c r="A5" s="164"/>
      <c r="B5" s="165"/>
      <c r="C5" s="149"/>
      <c r="D5" s="149"/>
      <c r="E5" s="149"/>
      <c r="F5" s="166"/>
      <c r="G5" s="336"/>
      <c r="H5" s="167"/>
      <c r="I5" s="149"/>
      <c r="J5" s="149"/>
      <c r="K5" s="149"/>
      <c r="L5" s="168"/>
      <c r="M5" s="168"/>
      <c r="N5" s="149"/>
      <c r="O5" s="168"/>
      <c r="P5" s="169"/>
      <c r="Q5" s="169"/>
      <c r="R5" s="169"/>
      <c r="S5" s="341"/>
      <c r="T5" s="341"/>
      <c r="U5" s="341"/>
      <c r="V5" s="341"/>
      <c r="W5" s="168"/>
      <c r="X5" s="170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</row>
    <row r="6" spans="1:94">
      <c r="A6" s="172">
        <f>W6</f>
        <v>1.9307857821822</v>
      </c>
      <c r="B6" s="344" t="s">
        <v>80</v>
      </c>
      <c r="C6" s="344"/>
      <c r="D6" s="344"/>
      <c r="E6" s="173" t="s">
        <v>81</v>
      </c>
      <c r="F6" s="173" t="s">
        <v>82</v>
      </c>
      <c r="G6" s="337">
        <v>1448633</v>
      </c>
      <c r="H6" s="174">
        <v>1758</v>
      </c>
      <c r="I6" s="174">
        <v>0</v>
      </c>
      <c r="J6" s="174">
        <v>33799</v>
      </c>
      <c r="K6" s="175">
        <v>431</v>
      </c>
      <c r="L6" s="176">
        <f>IFERROR(K6/J6,"-")</f>
        <v>0.012751856563804</v>
      </c>
      <c r="M6" s="174">
        <v>119</v>
      </c>
      <c r="N6" s="174">
        <v>111</v>
      </c>
      <c r="O6" s="176">
        <f>IFERROR(M6/(K6),"-")</f>
        <v>0.27610208816705</v>
      </c>
      <c r="P6" s="177">
        <f>IFERROR(G6/SUM(K6:K6),"-")</f>
        <v>3361.0974477958</v>
      </c>
      <c r="Q6" s="178">
        <v>60</v>
      </c>
      <c r="R6" s="176">
        <f>IF(K6=0,"-",Q6/K6)</f>
        <v>0.13921113689095</v>
      </c>
      <c r="S6" s="342">
        <v>2797000</v>
      </c>
      <c r="T6" s="343">
        <f>IFERROR(S6/K6,"-")</f>
        <v>6489.5591647332</v>
      </c>
      <c r="U6" s="343">
        <f>IFERROR(S6/Q6,"-")</f>
        <v>46616.666666667</v>
      </c>
      <c r="V6" s="337">
        <f>SUM(S6:S6)-SUM(G6:G6)</f>
        <v>1348367</v>
      </c>
      <c r="W6" s="180">
        <f>SUM(S6:S6)/SUM(G6:G6)</f>
        <v>1.9307857821822</v>
      </c>
      <c r="Y6" s="181"/>
      <c r="Z6" s="182">
        <f>IF(K6=0,"",IF(Y6=0,"",(Y6/K6)))</f>
        <v>0</v>
      </c>
      <c r="AA6" s="181"/>
      <c r="AB6" s="183" t="str">
        <f>IFERROR(AA6/Y6,"-")</f>
        <v>-</v>
      </c>
      <c r="AC6" s="184"/>
      <c r="AD6" s="185" t="str">
        <f>IFERROR(AC6/Y6,"-")</f>
        <v>-</v>
      </c>
      <c r="AE6" s="186"/>
      <c r="AF6" s="186"/>
      <c r="AG6" s="186"/>
      <c r="AH6" s="187"/>
      <c r="AI6" s="188">
        <f>IF(K6=0,"",IF(AH6=0,"",(AH6/K6)))</f>
        <v>0</v>
      </c>
      <c r="AJ6" s="187"/>
      <c r="AK6" s="189" t="str">
        <f>IFERROR(AJ6/AH6,"-")</f>
        <v>-</v>
      </c>
      <c r="AL6" s="190"/>
      <c r="AM6" s="191" t="str">
        <f>IFERROR(AL6/AH6,"-")</f>
        <v>-</v>
      </c>
      <c r="AN6" s="192"/>
      <c r="AO6" s="192"/>
      <c r="AP6" s="192"/>
      <c r="AQ6" s="193">
        <v>1</v>
      </c>
      <c r="AR6" s="194">
        <f>IF(K6=0,"",IF(AQ6=0,"",(AQ6/K6)))</f>
        <v>0.0023201856148492</v>
      </c>
      <c r="AS6" s="193">
        <v>1</v>
      </c>
      <c r="AT6" s="195">
        <f>IFERROR(AS6/AQ6,"-")</f>
        <v>1</v>
      </c>
      <c r="AU6" s="196">
        <v>20000</v>
      </c>
      <c r="AV6" s="197">
        <f>IFERROR(AU6/AQ6,"-")</f>
        <v>20000</v>
      </c>
      <c r="AW6" s="198"/>
      <c r="AX6" s="198"/>
      <c r="AY6" s="198">
        <v>1</v>
      </c>
      <c r="AZ6" s="199">
        <v>11</v>
      </c>
      <c r="BA6" s="200">
        <f>IF(K6=0,"",IF(AZ6=0,"",(AZ6/K6)))</f>
        <v>0.025522041763341</v>
      </c>
      <c r="BB6" s="199"/>
      <c r="BC6" s="201">
        <f>IFERROR(BB6/AZ6,"-")</f>
        <v>0</v>
      </c>
      <c r="BD6" s="202"/>
      <c r="BE6" s="203">
        <f>IFERROR(BD6/AZ6,"-")</f>
        <v>0</v>
      </c>
      <c r="BF6" s="204"/>
      <c r="BG6" s="204"/>
      <c r="BH6" s="204"/>
      <c r="BI6" s="205">
        <v>151</v>
      </c>
      <c r="BJ6" s="206">
        <f>IF(K6=0,"",IF(BI6=0,"",(BI6/K6)))</f>
        <v>0.35034802784223</v>
      </c>
      <c r="BK6" s="207">
        <v>14</v>
      </c>
      <c r="BL6" s="208">
        <f>IFERROR(BK6/BI6,"-")</f>
        <v>0.092715231788079</v>
      </c>
      <c r="BM6" s="209">
        <v>201000</v>
      </c>
      <c r="BN6" s="210">
        <f>IFERROR(BM6/BI6,"-")</f>
        <v>1331.1258278146</v>
      </c>
      <c r="BO6" s="211">
        <v>7</v>
      </c>
      <c r="BP6" s="211">
        <v>1</v>
      </c>
      <c r="BQ6" s="211">
        <v>6</v>
      </c>
      <c r="BR6" s="212">
        <v>191</v>
      </c>
      <c r="BS6" s="213">
        <f>IF(K6=0,"",IF(BR6=0,"",(BR6/K6)))</f>
        <v>0.44315545243619</v>
      </c>
      <c r="BT6" s="214">
        <v>31</v>
      </c>
      <c r="BU6" s="215">
        <f>IFERROR(BT6/BR6,"-")</f>
        <v>0.16230366492147</v>
      </c>
      <c r="BV6" s="216">
        <v>783000</v>
      </c>
      <c r="BW6" s="217">
        <f>IFERROR(BV6/BR6,"-")</f>
        <v>4099.4764397906</v>
      </c>
      <c r="BX6" s="218">
        <v>10</v>
      </c>
      <c r="BY6" s="218">
        <v>4</v>
      </c>
      <c r="BZ6" s="218">
        <v>17</v>
      </c>
      <c r="CA6" s="219">
        <v>77</v>
      </c>
      <c r="CB6" s="220">
        <f>IF(K6=0,"",IF(CA6=0,"",(CA6/K6)))</f>
        <v>0.17865429234339</v>
      </c>
      <c r="CC6" s="221">
        <v>14</v>
      </c>
      <c r="CD6" s="222">
        <f>IFERROR(CC6/CA6,"-")</f>
        <v>0.18181818181818</v>
      </c>
      <c r="CE6" s="223">
        <v>1793000</v>
      </c>
      <c r="CF6" s="224">
        <f>IFERROR(CE6/CA6,"-")</f>
        <v>23285.714285714</v>
      </c>
      <c r="CG6" s="225"/>
      <c r="CH6" s="225">
        <v>3</v>
      </c>
      <c r="CI6" s="225">
        <v>11</v>
      </c>
      <c r="CJ6" s="226">
        <v>60</v>
      </c>
      <c r="CK6" s="227">
        <v>2797000</v>
      </c>
      <c r="CL6" s="227">
        <v>1225000</v>
      </c>
      <c r="CM6" s="227"/>
      <c r="CN6" s="228" t="str">
        <f>IF(AND(CL6=0,CM6=0),"",IF(AND(CL6&lt;=100000,CM6&lt;=100000),"",IF(CL6/CK6&gt;0.7,"男高",IF(CM6/CK6&gt;0.7,"女高",""))))</f>
        <v/>
      </c>
    </row>
    <row r="7" spans="1:94">
      <c r="A7" s="172" t="str">
        <f>W7</f>
        <v>0</v>
      </c>
      <c r="B7" s="344" t="s">
        <v>83</v>
      </c>
      <c r="C7" s="344"/>
      <c r="D7" s="344"/>
      <c r="E7" s="173" t="s">
        <v>84</v>
      </c>
      <c r="F7" s="173" t="s">
        <v>82</v>
      </c>
      <c r="G7" s="337">
        <v>0</v>
      </c>
      <c r="H7" s="174">
        <v>2</v>
      </c>
      <c r="I7" s="174">
        <v>0</v>
      </c>
      <c r="J7" s="174">
        <v>5</v>
      </c>
      <c r="K7" s="175">
        <v>0</v>
      </c>
      <c r="L7" s="176">
        <f>IFERROR(K7/J7,"-")</f>
        <v>0</v>
      </c>
      <c r="M7" s="174">
        <v>0</v>
      </c>
      <c r="N7" s="174">
        <v>0</v>
      </c>
      <c r="O7" s="176" t="str">
        <f>IFERROR(M7/(K7),"-")</f>
        <v>-</v>
      </c>
      <c r="P7" s="177" t="str">
        <f>IFERROR(G7/SUM(K7:K7),"-")</f>
        <v>-</v>
      </c>
      <c r="Q7" s="178">
        <v>0</v>
      </c>
      <c r="R7" s="176" t="str">
        <f>IF(K7=0,"-",Q7/K7)</f>
        <v>-</v>
      </c>
      <c r="S7" s="342"/>
      <c r="T7" s="343" t="str">
        <f>IFERROR(S7/K7,"-")</f>
        <v>-</v>
      </c>
      <c r="U7" s="343" t="str">
        <f>IFERROR(S7/Q7,"-")</f>
        <v>-</v>
      </c>
      <c r="V7" s="337">
        <f>SUM(S7:S7)-SUM(G7:G7)</f>
        <v>0</v>
      </c>
      <c r="W7" s="180" t="str">
        <f>SUM(S7:S7)/SUM(G7:G7)</f>
        <v>0</v>
      </c>
      <c r="Y7" s="181"/>
      <c r="Z7" s="182" t="str">
        <f>IF(K7=0,"",IF(Y7=0,"",(Y7/K7)))</f>
        <v/>
      </c>
      <c r="AA7" s="181"/>
      <c r="AB7" s="183" t="str">
        <f>IFERROR(AA7/Y7,"-")</f>
        <v>-</v>
      </c>
      <c r="AC7" s="184"/>
      <c r="AD7" s="185" t="str">
        <f>IFERROR(AC7/Y7,"-")</f>
        <v>-</v>
      </c>
      <c r="AE7" s="186"/>
      <c r="AF7" s="186"/>
      <c r="AG7" s="186"/>
      <c r="AH7" s="187"/>
      <c r="AI7" s="188" t="str">
        <f>IF(K7=0,"",IF(AH7=0,"",(AH7/K7)))</f>
        <v/>
      </c>
      <c r="AJ7" s="187"/>
      <c r="AK7" s="189" t="str">
        <f>IFERROR(AJ7/AH7,"-")</f>
        <v>-</v>
      </c>
      <c r="AL7" s="190"/>
      <c r="AM7" s="191" t="str">
        <f>IFERROR(AL7/AH7,"-")</f>
        <v>-</v>
      </c>
      <c r="AN7" s="192"/>
      <c r="AO7" s="192"/>
      <c r="AP7" s="192"/>
      <c r="AQ7" s="193"/>
      <c r="AR7" s="194" t="str">
        <f>IF(K7=0,"",IF(AQ7=0,"",(AQ7/K7)))</f>
        <v/>
      </c>
      <c r="AS7" s="193"/>
      <c r="AT7" s="195" t="str">
        <f>IFERROR(AS7/AQ7,"-")</f>
        <v>-</v>
      </c>
      <c r="AU7" s="196"/>
      <c r="AV7" s="197" t="str">
        <f>IFERROR(AU7/AQ7,"-")</f>
        <v>-</v>
      </c>
      <c r="AW7" s="198"/>
      <c r="AX7" s="198"/>
      <c r="AY7" s="198"/>
      <c r="AZ7" s="199"/>
      <c r="BA7" s="200" t="str">
        <f>IF(K7=0,"",IF(AZ7=0,"",(AZ7/K7)))</f>
        <v/>
      </c>
      <c r="BB7" s="199"/>
      <c r="BC7" s="201" t="str">
        <f>IFERROR(BB7/AZ7,"-")</f>
        <v>-</v>
      </c>
      <c r="BD7" s="202"/>
      <c r="BE7" s="203" t="str">
        <f>IFERROR(BD7/AZ7,"-")</f>
        <v>-</v>
      </c>
      <c r="BF7" s="204"/>
      <c r="BG7" s="204"/>
      <c r="BH7" s="204"/>
      <c r="BI7" s="205"/>
      <c r="BJ7" s="206" t="str">
        <f>IF(K7=0,"",IF(BI7=0,"",(BI7/K7)))</f>
        <v/>
      </c>
      <c r="BK7" s="207"/>
      <c r="BL7" s="208" t="str">
        <f>IFERROR(BK7/BI7,"-")</f>
        <v>-</v>
      </c>
      <c r="BM7" s="209"/>
      <c r="BN7" s="210" t="str">
        <f>IFERROR(BM7/BI7,"-")</f>
        <v>-</v>
      </c>
      <c r="BO7" s="211"/>
      <c r="BP7" s="211"/>
      <c r="BQ7" s="211"/>
      <c r="BR7" s="212"/>
      <c r="BS7" s="213" t="str">
        <f>IF(K7=0,"",IF(BR7=0,"",(BR7/K7)))</f>
        <v/>
      </c>
      <c r="BT7" s="214"/>
      <c r="BU7" s="215" t="str">
        <f>IFERROR(BT7/BR7,"-")</f>
        <v>-</v>
      </c>
      <c r="BV7" s="216"/>
      <c r="BW7" s="217" t="str">
        <f>IFERROR(BV7/BR7,"-")</f>
        <v>-</v>
      </c>
      <c r="BX7" s="218"/>
      <c r="BY7" s="218"/>
      <c r="BZ7" s="218"/>
      <c r="CA7" s="219"/>
      <c r="CB7" s="220" t="str">
        <f>IF(K7=0,"",IF(CA7=0,"",(CA7/K7)))</f>
        <v/>
      </c>
      <c r="CC7" s="221"/>
      <c r="CD7" s="222" t="str">
        <f>IFERROR(CC7/CA7,"-")</f>
        <v>-</v>
      </c>
      <c r="CE7" s="223"/>
      <c r="CF7" s="224" t="str">
        <f>IFERROR(CE7/CA7,"-")</f>
        <v>-</v>
      </c>
      <c r="CG7" s="225"/>
      <c r="CH7" s="225"/>
      <c r="CI7" s="225"/>
      <c r="CJ7" s="226">
        <v>0</v>
      </c>
      <c r="CK7" s="227"/>
      <c r="CL7" s="227"/>
      <c r="CM7" s="227"/>
      <c r="CN7" s="228" t="str">
        <f>IF(AND(CL7=0,CM7=0),"",IF(AND(CL7&lt;=100000,CM7&lt;=100000),"",IF(CL7/CK7&gt;0.7,"男高",IF(CM7/CK7&gt;0.7,"女高",""))))</f>
        <v/>
      </c>
    </row>
    <row r="8" spans="1:94">
      <c r="A8" s="229"/>
      <c r="B8" s="149"/>
      <c r="C8" s="230"/>
      <c r="D8" s="231"/>
      <c r="E8" s="173"/>
      <c r="F8" s="173"/>
      <c r="G8" s="338"/>
      <c r="H8" s="232"/>
      <c r="I8" s="232"/>
      <c r="J8" s="174"/>
      <c r="K8" s="174"/>
      <c r="L8" s="233"/>
      <c r="M8" s="233"/>
      <c r="N8" s="174"/>
      <c r="O8" s="233"/>
      <c r="P8" s="179"/>
      <c r="Q8" s="179"/>
      <c r="R8" s="179"/>
      <c r="S8" s="342"/>
      <c r="T8" s="342"/>
      <c r="U8" s="342"/>
      <c r="V8" s="342"/>
      <c r="W8" s="233"/>
      <c r="X8" s="170"/>
      <c r="Y8" s="234"/>
      <c r="Z8" s="235"/>
      <c r="AA8" s="234"/>
      <c r="AB8" s="236"/>
      <c r="AC8" s="237"/>
      <c r="AD8" s="238"/>
      <c r="AE8" s="239"/>
      <c r="AF8" s="239"/>
      <c r="AG8" s="239"/>
      <c r="AH8" s="234"/>
      <c r="AI8" s="235"/>
      <c r="AJ8" s="234"/>
      <c r="AK8" s="236"/>
      <c r="AL8" s="237"/>
      <c r="AM8" s="238"/>
      <c r="AN8" s="239"/>
      <c r="AO8" s="239"/>
      <c r="AP8" s="239"/>
      <c r="AQ8" s="234"/>
      <c r="AR8" s="235"/>
      <c r="AS8" s="234"/>
      <c r="AT8" s="236"/>
      <c r="AU8" s="237"/>
      <c r="AV8" s="238"/>
      <c r="AW8" s="239"/>
      <c r="AX8" s="239"/>
      <c r="AY8" s="239"/>
      <c r="AZ8" s="234"/>
      <c r="BA8" s="235"/>
      <c r="BB8" s="234"/>
      <c r="BC8" s="236"/>
      <c r="BD8" s="237"/>
      <c r="BE8" s="238"/>
      <c r="BF8" s="239"/>
      <c r="BG8" s="239"/>
      <c r="BH8" s="239"/>
      <c r="BI8" s="171"/>
      <c r="BJ8" s="240"/>
      <c r="BK8" s="234"/>
      <c r="BL8" s="236"/>
      <c r="BM8" s="237"/>
      <c r="BN8" s="238"/>
      <c r="BO8" s="239"/>
      <c r="BP8" s="239"/>
      <c r="BQ8" s="239"/>
      <c r="BR8" s="171"/>
      <c r="BS8" s="240"/>
      <c r="BT8" s="234"/>
      <c r="BU8" s="236"/>
      <c r="BV8" s="237"/>
      <c r="BW8" s="238"/>
      <c r="BX8" s="239"/>
      <c r="BY8" s="239"/>
      <c r="BZ8" s="239"/>
      <c r="CA8" s="171"/>
      <c r="CB8" s="240"/>
      <c r="CC8" s="234"/>
      <c r="CD8" s="236"/>
      <c r="CE8" s="237"/>
      <c r="CF8" s="238"/>
      <c r="CG8" s="239"/>
      <c r="CH8" s="239"/>
      <c r="CI8" s="239"/>
      <c r="CJ8" s="241"/>
      <c r="CK8" s="237"/>
      <c r="CL8" s="237"/>
      <c r="CM8" s="237"/>
      <c r="CN8" s="242"/>
    </row>
    <row r="9" spans="1:94">
      <c r="A9" s="229"/>
      <c r="B9" s="243"/>
      <c r="C9" s="174"/>
      <c r="D9" s="174"/>
      <c r="E9" s="244"/>
      <c r="F9" s="245"/>
      <c r="G9" s="339"/>
      <c r="H9" s="232"/>
      <c r="I9" s="232"/>
      <c r="J9" s="174"/>
      <c r="K9" s="174"/>
      <c r="L9" s="233"/>
      <c r="M9" s="233"/>
      <c r="N9" s="174"/>
      <c r="O9" s="233"/>
      <c r="P9" s="179"/>
      <c r="Q9" s="179"/>
      <c r="R9" s="179"/>
      <c r="S9" s="342"/>
      <c r="T9" s="342"/>
      <c r="U9" s="342"/>
      <c r="V9" s="342"/>
      <c r="W9" s="233"/>
      <c r="X9" s="246"/>
      <c r="Y9" s="234"/>
      <c r="Z9" s="235"/>
      <c r="AA9" s="234"/>
      <c r="AB9" s="236"/>
      <c r="AC9" s="237"/>
      <c r="AD9" s="238"/>
      <c r="AE9" s="239"/>
      <c r="AF9" s="239"/>
      <c r="AG9" s="239"/>
      <c r="AH9" s="234"/>
      <c r="AI9" s="235"/>
      <c r="AJ9" s="234"/>
      <c r="AK9" s="236"/>
      <c r="AL9" s="237"/>
      <c r="AM9" s="238"/>
      <c r="AN9" s="239"/>
      <c r="AO9" s="239"/>
      <c r="AP9" s="239"/>
      <c r="AQ9" s="234"/>
      <c r="AR9" s="235"/>
      <c r="AS9" s="234"/>
      <c r="AT9" s="236"/>
      <c r="AU9" s="237"/>
      <c r="AV9" s="238"/>
      <c r="AW9" s="239"/>
      <c r="AX9" s="239"/>
      <c r="AY9" s="239"/>
      <c r="AZ9" s="234"/>
      <c r="BA9" s="235"/>
      <c r="BB9" s="234"/>
      <c r="BC9" s="236"/>
      <c r="BD9" s="237"/>
      <c r="BE9" s="238"/>
      <c r="BF9" s="239"/>
      <c r="BG9" s="239"/>
      <c r="BH9" s="239"/>
      <c r="BI9" s="171"/>
      <c r="BJ9" s="240"/>
      <c r="BK9" s="234"/>
      <c r="BL9" s="236"/>
      <c r="BM9" s="237"/>
      <c r="BN9" s="238"/>
      <c r="BO9" s="239"/>
      <c r="BP9" s="239"/>
      <c r="BQ9" s="239"/>
      <c r="BR9" s="171"/>
      <c r="BS9" s="240"/>
      <c r="BT9" s="234"/>
      <c r="BU9" s="236"/>
      <c r="BV9" s="237"/>
      <c r="BW9" s="238"/>
      <c r="BX9" s="239"/>
      <c r="BY9" s="239"/>
      <c r="BZ9" s="239"/>
      <c r="CA9" s="171"/>
      <c r="CB9" s="240"/>
      <c r="CC9" s="234"/>
      <c r="CD9" s="236"/>
      <c r="CE9" s="237"/>
      <c r="CF9" s="238"/>
      <c r="CG9" s="239"/>
      <c r="CH9" s="239"/>
      <c r="CI9" s="239"/>
      <c r="CJ9" s="241"/>
      <c r="CK9" s="237"/>
      <c r="CL9" s="237"/>
      <c r="CM9" s="237"/>
      <c r="CN9" s="242"/>
    </row>
    <row r="10" spans="1:94">
      <c r="A10" s="164">
        <f>Z10</f>
        <v/>
      </c>
      <c r="B10" s="247"/>
      <c r="C10" s="247"/>
      <c r="D10" s="247"/>
      <c r="E10" s="248" t="s">
        <v>85</v>
      </c>
      <c r="F10" s="248"/>
      <c r="G10" s="340">
        <f>SUM(G6:G9)</f>
        <v>1448633</v>
      </c>
      <c r="H10" s="247">
        <f>SUM(H6:H9)</f>
        <v>1760</v>
      </c>
      <c r="I10" s="247">
        <f>SUM(I6:I9)</f>
        <v>0</v>
      </c>
      <c r="J10" s="247">
        <f>SUM(J6:J9)</f>
        <v>33804</v>
      </c>
      <c r="K10" s="247">
        <f>SUM(K6:K9)</f>
        <v>431</v>
      </c>
      <c r="L10" s="249">
        <f>IFERROR(K10/J10,"-")</f>
        <v>0.012749970417702</v>
      </c>
      <c r="M10" s="250">
        <f>SUM(M6:M9)</f>
        <v>119</v>
      </c>
      <c r="N10" s="250">
        <f>SUM(N6:N9)</f>
        <v>111</v>
      </c>
      <c r="O10" s="249">
        <f>IFERROR(M10/K10,"-")</f>
        <v>0.27610208816705</v>
      </c>
      <c r="P10" s="251">
        <f>IFERROR(G10/K10,"-")</f>
        <v>3361.0974477958</v>
      </c>
      <c r="Q10" s="252">
        <f>SUM(Q6:Q9)</f>
        <v>60</v>
      </c>
      <c r="R10" s="249">
        <f>IFERROR(Q10/K10,"-")</f>
        <v>0.13921113689095</v>
      </c>
      <c r="S10" s="340">
        <f>SUM(S6:S9)</f>
        <v>2797000</v>
      </c>
      <c r="T10" s="340">
        <f>IFERROR(S10/K10,"-")</f>
        <v>6489.5591647332</v>
      </c>
      <c r="U10" s="340">
        <f>IFERROR(S10/Q10,"-")</f>
        <v>46616.666666667</v>
      </c>
      <c r="V10" s="340">
        <f>S10-G10</f>
        <v>1348367</v>
      </c>
      <c r="W10" s="253">
        <f>S10/G10</f>
        <v>1.9307857821822</v>
      </c>
      <c r="X10" s="254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