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<sst xmlns="http://schemas.openxmlformats.org/spreadsheetml/2006/main" uniqueCount="90">
  <si>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</si>
  <si>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</si>
  <si>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</si>
  <si>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</si>
  <si>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</si>
  <si>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</si>
  <si>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</si>
  <si>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</si>
  <si>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</si>
  <si>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</si>
  <si>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</si>
  <si>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</si>
  <si>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</si>
  <si>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</si>
  <si>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</si>
  <si>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</si>
  <si>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</si>
  <si>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</si>
  <si>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</si>
  <si>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</si>
  <si>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</si>
  <si>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</si>
  <si>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</si>
  <si>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</si>
  <si>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</si>
  <si>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</si>
  <si>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</si>
  <si>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</si>
  <si>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</si>
  <si>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</si>
  <si>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</si>
  <si>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</si>
  <si>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</si>
  <si>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</si>
  <si>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</si>
  <si>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</si>
  <si>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</si>
  <si>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</si>
  <si>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</si>
  <si>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</si>
  <si>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</si>
  <si>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</si>
  <si>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</si>
  <si>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</si>
  <si>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</si>
  <si>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</si>
  <si>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</si>
  <si>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</si>
  <si>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</si>
  <si>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</si>
  <si>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</si>
  <si>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</si>
  <si>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</si>
  <si>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</si>
  <si>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</si>
  <si>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</si>
  <si>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</si>
  <si>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</si>
  <si>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</si>
  <si>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</si>
  <si>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</si>
  <si>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</si>
  <si>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ht409</t>
  </si>
  <si>
    <t>lp02</t>
  </si>
  <si>
    <t>おまとめパック</t>
  </si>
  <si>
    <t>3月01日(金)</t>
  </si>
  <si>
    <t>ln_tk004</t>
  </si>
  <si>
    <t>line</t>
  </si>
  <si>
    <t>ht410</t>
  </si>
  <si>
    <t>空電</t>
  </si>
  <si>
    <t>ht411</t>
  </si>
  <si>
    <t>雑誌 TOTAL</t>
  </si>
  <si>
    <t>●DVD 広告</t>
  </si>
  <si>
    <t>pk288</t>
  </si>
  <si>
    <t>文友舎</t>
  </si>
  <si>
    <t>DVD漫画たかし</t>
  </si>
  <si>
    <t>毎月売</t>
  </si>
  <si>
    <t>EXCITING MAX!SPECIAL</t>
  </si>
  <si>
    <t>DVD袋裏1C+コンテンツ枠</t>
  </si>
  <si>
    <t>3月11日(月)</t>
  </si>
  <si>
    <t>pk289</t>
  </si>
  <si>
    <t>DVD TOTAL</t>
  </si>
  <si>
    <t>●リスティング 広告</t>
  </si>
  <si>
    <t>UA</t>
  </si>
  <si>
    <t>adyd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</si>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</sst>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8</v>
      </c>
      <c r="D6" s="331">
        <v>1080000</v>
      </c>
      <c r="E6" s="79">
        <v>450</v>
      </c>
      <c r="F6" s="79">
        <v>241</v>
      </c>
      <c r="G6" s="79">
        <v>394</v>
      </c>
      <c r="H6" s="91">
        <v>168</v>
      </c>
      <c r="I6" s="92">
        <v>2</v>
      </c>
      <c r="J6" s="145">
        <f>H6+I6</f>
        <v>170</v>
      </c>
      <c r="K6" s="80">
        <f>IFERROR(J6/G6,"-")</f>
        <v>0.43147208121827</v>
      </c>
      <c r="L6" s="79">
        <v>13</v>
      </c>
      <c r="M6" s="79">
        <v>11</v>
      </c>
      <c r="N6" s="80">
        <f>IFERROR(L6/J6,"-")</f>
        <v>0.076470588235294</v>
      </c>
      <c r="O6" s="81">
        <f>IFERROR(D6/J6,"-")</f>
        <v>6352.9411764706</v>
      </c>
      <c r="P6" s="82">
        <v>14</v>
      </c>
      <c r="Q6" s="80">
        <f>IFERROR(P6/J6,"-")</f>
        <v>0.082352941176471</v>
      </c>
      <c r="R6" s="336">
        <v>891000</v>
      </c>
      <c r="S6" s="337">
        <f>IFERROR(R6/J6,"-")</f>
        <v>5241.1764705882</v>
      </c>
      <c r="T6" s="337">
        <f>IFERROR(R6/P6,"-")</f>
        <v>63642.857142857</v>
      </c>
      <c r="U6" s="331">
        <f>IFERROR(R6-D6,"-")</f>
        <v>-189000</v>
      </c>
      <c r="V6" s="83">
        <f>R6/D6</f>
        <v>0.825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150000</v>
      </c>
      <c r="E7" s="79">
        <v>157</v>
      </c>
      <c r="F7" s="79">
        <v>91</v>
      </c>
      <c r="G7" s="79">
        <v>145</v>
      </c>
      <c r="H7" s="91">
        <v>35</v>
      </c>
      <c r="I7" s="92">
        <v>0</v>
      </c>
      <c r="J7" s="145">
        <f>H7+I7</f>
        <v>35</v>
      </c>
      <c r="K7" s="80">
        <f>IFERROR(J7/G7,"-")</f>
        <v>0.24137931034483</v>
      </c>
      <c r="L7" s="79">
        <v>1</v>
      </c>
      <c r="M7" s="79">
        <v>5</v>
      </c>
      <c r="N7" s="80">
        <f>IFERROR(L7/J7,"-")</f>
        <v>0.028571428571429</v>
      </c>
      <c r="O7" s="81">
        <f>IFERROR(D7/J7,"-")</f>
        <v>4285.7142857143</v>
      </c>
      <c r="P7" s="82">
        <v>1</v>
      </c>
      <c r="Q7" s="80">
        <f>IFERROR(P7/J7,"-")</f>
        <v>0.028571428571429</v>
      </c>
      <c r="R7" s="336">
        <v>295000</v>
      </c>
      <c r="S7" s="337">
        <f>IFERROR(R7/J7,"-")</f>
        <v>8428.5714285714</v>
      </c>
      <c r="T7" s="337">
        <f>IFERROR(R7/P7,"-")</f>
        <v>295000</v>
      </c>
      <c r="U7" s="331">
        <f>IFERROR(R7-D7,"-")</f>
        <v>145000</v>
      </c>
      <c r="V7" s="83">
        <f>R7/D7</f>
        <v>1.9666666666667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1493746</v>
      </c>
      <c r="E8" s="79">
        <v>1692</v>
      </c>
      <c r="F8" s="79">
        <v>0</v>
      </c>
      <c r="G8" s="79">
        <v>24691</v>
      </c>
      <c r="H8" s="91">
        <v>415</v>
      </c>
      <c r="I8" s="92">
        <v>0</v>
      </c>
      <c r="J8" s="145">
        <f>H8+I8</f>
        <v>415</v>
      </c>
      <c r="K8" s="80">
        <f>IFERROR(J8/G8,"-")</f>
        <v>0.016807743712284</v>
      </c>
      <c r="L8" s="79">
        <v>27</v>
      </c>
      <c r="M8" s="79">
        <v>117</v>
      </c>
      <c r="N8" s="80">
        <f>IFERROR(L8/J8,"-")</f>
        <v>0.065060240963855</v>
      </c>
      <c r="O8" s="81">
        <f>IFERROR(D8/J8,"-")</f>
        <v>3599.3879518072</v>
      </c>
      <c r="P8" s="82">
        <v>54</v>
      </c>
      <c r="Q8" s="80">
        <f>IFERROR(P8/J8,"-")</f>
        <v>0.13012048192771</v>
      </c>
      <c r="R8" s="336">
        <v>3070000</v>
      </c>
      <c r="S8" s="337">
        <f>IFERROR(R8/J8,"-")</f>
        <v>7397.5903614458</v>
      </c>
      <c r="T8" s="337">
        <f>IFERROR(R8/P8,"-")</f>
        <v>56851.851851852</v>
      </c>
      <c r="U8" s="331">
        <f>IFERROR(R8-D8,"-")</f>
        <v>1576254</v>
      </c>
      <c r="V8" s="83">
        <f>R8/D8</f>
        <v>2.0552356290829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2723746</v>
      </c>
      <c r="E11" s="41">
        <f>SUM(E6:E9)</f>
        <v>2299</v>
      </c>
      <c r="F11" s="41">
        <f>SUM(F6:F9)</f>
        <v>332</v>
      </c>
      <c r="G11" s="41">
        <f>SUM(G6:G9)</f>
        <v>25230</v>
      </c>
      <c r="H11" s="41">
        <f>SUM(H6:H9)</f>
        <v>618</v>
      </c>
      <c r="I11" s="41">
        <f>SUM(I6:I9)</f>
        <v>2</v>
      </c>
      <c r="J11" s="41">
        <f>SUM(J6:J9)</f>
        <v>620</v>
      </c>
      <c r="K11" s="42">
        <f>IFERROR(J11/G11,"-")</f>
        <v>0.024573919936583</v>
      </c>
      <c r="L11" s="76">
        <f>SUM(L6:L9)</f>
        <v>41</v>
      </c>
      <c r="M11" s="76">
        <f>SUM(M6:M9)</f>
        <v>133</v>
      </c>
      <c r="N11" s="42">
        <f>IFERROR(L11/J11,"-")</f>
        <v>0.066129032258065</v>
      </c>
      <c r="O11" s="43">
        <f>IFERROR(D11/J11,"-")</f>
        <v>4393.1387096774</v>
      </c>
      <c r="P11" s="44">
        <f>SUM(P6:P9)</f>
        <v>69</v>
      </c>
      <c r="Q11" s="42">
        <f>IFERROR(P11/J11,"-")</f>
        <v>0.11129032258065</v>
      </c>
      <c r="R11" s="334">
        <f>SUM(R6:R9)</f>
        <v>4256000</v>
      </c>
      <c r="S11" s="334">
        <f>IFERROR(R11/J11,"-")</f>
        <v>6864.5161290323</v>
      </c>
      <c r="T11" s="334">
        <f>IFERROR(R11/P11,"-")</f>
        <v>61681.15942029</v>
      </c>
      <c r="U11" s="334">
        <f>SUM(U6:U9)</f>
        <v>1532254</v>
      </c>
      <c r="V11" s="45">
        <f>IFERROR(R11/D11,"-")</f>
        <v>1.5625539238975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30">
        <f>AB10</f>
        <v>0.825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90" t="s">
        <v>65</v>
      </c>
      <c r="J10" s="332">
        <v>1080000</v>
      </c>
      <c r="K10" s="34">
        <v>33</v>
      </c>
      <c r="L10" s="34">
        <v>0</v>
      </c>
      <c r="M10" s="31">
        <v>131</v>
      </c>
      <c r="N10" s="23">
        <v>11</v>
      </c>
      <c r="O10" s="23">
        <v>0</v>
      </c>
      <c r="P10" s="23">
        <f>N10+O10</f>
        <v>11</v>
      </c>
      <c r="Q10" s="32">
        <f>IFERROR(P10/M10,"-")</f>
        <v>0.083969465648855</v>
      </c>
      <c r="R10" s="32">
        <v>1</v>
      </c>
      <c r="S10" s="23">
        <v>3</v>
      </c>
      <c r="T10" s="32">
        <f>IFERROR(R10/(P10),"-")</f>
        <v>0.090909090909091</v>
      </c>
      <c r="U10" s="338">
        <f>IFERROR(J10/SUM(N10:O13),"-")</f>
        <v>6352.9411764706</v>
      </c>
      <c r="V10" s="25">
        <v>1</v>
      </c>
      <c r="W10" s="25">
        <f>IF(P10=0,"-",V10/P10)</f>
        <v>0.090909090909091</v>
      </c>
      <c r="X10" s="338">
        <v>8000</v>
      </c>
      <c r="Y10" s="338">
        <f>IFERROR(X10/P10,"-")</f>
        <v>727.27272727273</v>
      </c>
      <c r="Z10" s="338">
        <f>IFERROR(X10/V10,"-")</f>
        <v>8000</v>
      </c>
      <c r="AA10" s="338">
        <f>SUM(X10:X13)-SUM(J10:J13)</f>
        <v>-189000</v>
      </c>
      <c r="AB10" s="33">
        <f>SUM(X10:X13)/SUM(J10:J13)</f>
        <v>0.825</v>
      </c>
      <c r="AC10" s="57"/>
      <c r="AD10" s="61">
        <v>3</v>
      </c>
      <c r="AE10" s="62">
        <f>IF(P10=0,"",IF(AD10=0,"",(AD10/P10)))</f>
        <v>0.27272727272727</v>
      </c>
      <c r="AF10" s="61">
        <v>1</v>
      </c>
      <c r="AG10" s="65">
        <f>IFERROR(AF10/AD10,"-")</f>
        <v>0.33333333333333</v>
      </c>
      <c r="AH10" s="66">
        <v>8000</v>
      </c>
      <c r="AI10" s="67">
        <f>IFERROR(AH10/AD10,"-")</f>
        <v>2666.6666666667</v>
      </c>
      <c r="AJ10" s="68"/>
      <c r="AK10" s="68">
        <v>1</v>
      </c>
      <c r="AL10" s="68"/>
      <c r="AM10" s="61">
        <v>4</v>
      </c>
      <c r="AN10" s="62">
        <f>IF(P10=0,"",IF(AM10=0,"",(AM10/P10)))</f>
        <v>0.36363636363636</v>
      </c>
      <c r="AO10" s="61"/>
      <c r="AP10" s="65">
        <f>IFERROR(AO10/AM10,"-")</f>
        <v>0</v>
      </c>
      <c r="AQ10" s="66"/>
      <c r="AR10" s="67">
        <f>IFERROR(AQ10/AM10,"-")</f>
        <v>0</v>
      </c>
      <c r="AS10" s="68"/>
      <c r="AT10" s="68"/>
      <c r="AU10" s="68"/>
      <c r="AV10" s="61"/>
      <c r="AW10" s="62">
        <f>IF(P10=0,"",IF(AV10=0,"",(AV10/P10)))</f>
        <v>0</v>
      </c>
      <c r="AX10" s="61"/>
      <c r="AY10" s="65" t="str">
        <f>IFERROR(AX10/AV10,"-")</f>
        <v>-</v>
      </c>
      <c r="AZ10" s="66"/>
      <c r="BA10" s="67" t="str">
        <f>IFERROR(AZ10/AV10,"-")</f>
        <v>-</v>
      </c>
      <c r="BB10" s="68"/>
      <c r="BC10" s="68"/>
      <c r="BD10" s="68"/>
      <c r="BE10" s="61">
        <v>1</v>
      </c>
      <c r="BF10" s="62">
        <f>IF(P10=0,"",IF(BE10=0,"",(BE10/P10)))</f>
        <v>0.090909090909091</v>
      </c>
      <c r="BG10" s="61"/>
      <c r="BH10" s="65">
        <f>IFERROR(BG10/BE10,"-")</f>
        <v>0</v>
      </c>
      <c r="BI10" s="66"/>
      <c r="BJ10" s="67">
        <f>IFERROR(BI10/BE10,"-")</f>
        <v>0</v>
      </c>
      <c r="BK10" s="68"/>
      <c r="BL10" s="68"/>
      <c r="BM10" s="68"/>
      <c r="BN10" s="63">
        <v>1</v>
      </c>
      <c r="BO10" s="64">
        <f>IF(P10=0,"",IF(BN10=0,"",(BN10/P10)))</f>
        <v>0.090909090909091</v>
      </c>
      <c r="BP10" s="61"/>
      <c r="BQ10" s="65">
        <f>IFERROR(BP10/BN10,"-")</f>
        <v>0</v>
      </c>
      <c r="BR10" s="66"/>
      <c r="BS10" s="67">
        <f>IFERROR(BR10/BN10,"-")</f>
        <v>0</v>
      </c>
      <c r="BT10" s="68"/>
      <c r="BU10" s="68"/>
      <c r="BV10" s="68"/>
      <c r="BW10" s="63">
        <v>2</v>
      </c>
      <c r="BX10" s="64">
        <f>IF(P10=0,"",IF(BW10=0,"",(BW10/P10)))</f>
        <v>0.18181818181818</v>
      </c>
      <c r="BY10" s="61"/>
      <c r="BZ10" s="65">
        <f>IFERROR(BY10/BW10,"-")</f>
        <v>0</v>
      </c>
      <c r="CA10" s="66"/>
      <c r="CB10" s="67">
        <f>IFERROR(CA10/BW10,"-")</f>
        <v>0</v>
      </c>
      <c r="CC10" s="68"/>
      <c r="CD10" s="68"/>
      <c r="CE10" s="68"/>
      <c r="CF10" s="63"/>
      <c r="CG10" s="64">
        <f>IF(P10=0,"",IF(CF10=0,"",(CF10/P10)))</f>
        <v>0</v>
      </c>
      <c r="CH10" s="61"/>
      <c r="CI10" s="65" t="str">
        <f>IFERROR(CH10/CF10,"-")</f>
        <v>-</v>
      </c>
      <c r="CJ10" s="66"/>
      <c r="CK10" s="67" t="str">
        <f>IFERROR(CJ10/CF10,"-")</f>
        <v>-</v>
      </c>
      <c r="CL10" s="68"/>
      <c r="CM10" s="68"/>
      <c r="CN10" s="68"/>
      <c r="CO10" s="69">
        <v>1</v>
      </c>
      <c r="CP10" s="66">
        <v>8000</v>
      </c>
      <c r="CQ10" s="66">
        <v>8000</v>
      </c>
      <c r="CR10" s="66"/>
      <c r="CS10" s="70" t="str">
        <f>IF(AND(CQ10=0,CR10=0),"",IF(AND(CQ10&lt;=100000,CR10&lt;=100000),"",IF(CQ10/CP10&gt;0.7,"男高",IF(CR10/CP10&gt;0.7,"女高",""))))</f>
        <v/>
      </c>
    </row>
    <row r="11" spans="1:98">
      <c r="A11" s="30"/>
      <c r="B11" s="348" t="s">
        <v>66</v>
      </c>
      <c r="C11" s="348"/>
      <c r="D11" s="348"/>
      <c r="E11" s="348"/>
      <c r="F11" s="348" t="s">
        <v>67</v>
      </c>
      <c r="G11" s="36"/>
      <c r="H11" s="36"/>
      <c r="I11" s="73"/>
      <c r="J11" s="333"/>
      <c r="K11" s="34">
        <v>0</v>
      </c>
      <c r="L11" s="34">
        <v>0</v>
      </c>
      <c r="M11" s="31">
        <v>0</v>
      </c>
      <c r="N11" s="23">
        <v>111</v>
      </c>
      <c r="O11" s="23">
        <v>1</v>
      </c>
      <c r="P11" s="23">
        <f>N11+O11</f>
        <v>112</v>
      </c>
      <c r="Q11" s="32" t="str">
        <f>IFERROR(P11/M11,"-")</f>
        <v>-</v>
      </c>
      <c r="R11" s="32">
        <v>5</v>
      </c>
      <c r="S11" s="23">
        <v>4</v>
      </c>
      <c r="T11" s="32">
        <f>IFERROR(R11/(P11),"-")</f>
        <v>0.044642857142857</v>
      </c>
      <c r="U11" s="338"/>
      <c r="V11" s="25">
        <v>7</v>
      </c>
      <c r="W11" s="25">
        <f>IF(P11=0,"-",V11/P11)</f>
        <v>0.0625</v>
      </c>
      <c r="X11" s="338">
        <v>79000</v>
      </c>
      <c r="Y11" s="338">
        <f>IFERROR(X11/P11,"-")</f>
        <v>705.35714285714</v>
      </c>
      <c r="Z11" s="338">
        <f>IFERROR(X11/V11,"-")</f>
        <v>11285.714285714</v>
      </c>
      <c r="AA11" s="338"/>
      <c r="AB11" s="33"/>
      <c r="AC11" s="59"/>
      <c r="AD11" s="61"/>
      <c r="AE11" s="62">
        <f>IF(P11=0,"",IF(AD11=0,"",(AD11/P11)))</f>
        <v>0</v>
      </c>
      <c r="AF11" s="61"/>
      <c r="AG11" s="65" t="str">
        <f>IFERROR(AF11/AD11,"-")</f>
        <v>-</v>
      </c>
      <c r="AH11" s="66"/>
      <c r="AI11" s="67" t="str">
        <f>IFERROR(AH11/AD11,"-")</f>
        <v>-</v>
      </c>
      <c r="AJ11" s="68"/>
      <c r="AK11" s="68"/>
      <c r="AL11" s="68"/>
      <c r="AM11" s="61">
        <v>33</v>
      </c>
      <c r="AN11" s="62">
        <f>IF(P11=0,"",IF(AM11=0,"",(AM11/P11)))</f>
        <v>0.29464285714286</v>
      </c>
      <c r="AO11" s="61">
        <v>1</v>
      </c>
      <c r="AP11" s="65">
        <f>IFERROR(AO11/AM11,"-")</f>
        <v>0.03030303030303</v>
      </c>
      <c r="AQ11" s="66">
        <v>8000</v>
      </c>
      <c r="AR11" s="67">
        <f>IFERROR(AQ11/AM11,"-")</f>
        <v>242.42424242424</v>
      </c>
      <c r="AS11" s="68"/>
      <c r="AT11" s="68">
        <v>1</v>
      </c>
      <c r="AU11" s="68"/>
      <c r="AV11" s="61">
        <v>12</v>
      </c>
      <c r="AW11" s="62">
        <f>IF(P11=0,"",IF(AV11=0,"",(AV11/P11)))</f>
        <v>0.10714285714286</v>
      </c>
      <c r="AX11" s="61">
        <v>1</v>
      </c>
      <c r="AY11" s="65">
        <f>IFERROR(AX11/AV11,"-")</f>
        <v>0.083333333333333</v>
      </c>
      <c r="AZ11" s="66">
        <v>3000</v>
      </c>
      <c r="BA11" s="67">
        <f>IFERROR(AZ11/AV11,"-")</f>
        <v>250</v>
      </c>
      <c r="BB11" s="68">
        <v>1</v>
      </c>
      <c r="BC11" s="68"/>
      <c r="BD11" s="68"/>
      <c r="BE11" s="61">
        <v>19</v>
      </c>
      <c r="BF11" s="62">
        <f>IF(P11=0,"",IF(BE11=0,"",(BE11/P11)))</f>
        <v>0.16964285714286</v>
      </c>
      <c r="BG11" s="61">
        <v>1</v>
      </c>
      <c r="BH11" s="65">
        <f>IFERROR(BG11/BE11,"-")</f>
        <v>0.052631578947368</v>
      </c>
      <c r="BI11" s="66">
        <v>13000</v>
      </c>
      <c r="BJ11" s="67">
        <f>IFERROR(BI11/BE11,"-")</f>
        <v>684.21052631579</v>
      </c>
      <c r="BK11" s="68"/>
      <c r="BL11" s="68">
        <v>1</v>
      </c>
      <c r="BM11" s="68"/>
      <c r="BN11" s="63">
        <v>23</v>
      </c>
      <c r="BO11" s="64">
        <f>IF(P11=0,"",IF(BN11=0,"",(BN11/P11)))</f>
        <v>0.20535714285714</v>
      </c>
      <c r="BP11" s="61">
        <v>3</v>
      </c>
      <c r="BQ11" s="65">
        <f>IFERROR(BP11/BN11,"-")</f>
        <v>0.1304347826087</v>
      </c>
      <c r="BR11" s="66">
        <v>52000</v>
      </c>
      <c r="BS11" s="67">
        <f>IFERROR(BR11/BN11,"-")</f>
        <v>2260.8695652174</v>
      </c>
      <c r="BT11" s="68"/>
      <c r="BU11" s="68">
        <v>1</v>
      </c>
      <c r="BV11" s="68">
        <v>2</v>
      </c>
      <c r="BW11" s="63">
        <v>18</v>
      </c>
      <c r="BX11" s="64">
        <f>IF(P11=0,"",IF(BW11=0,"",(BW11/P11)))</f>
        <v>0.16071428571429</v>
      </c>
      <c r="BY11" s="61">
        <v>1</v>
      </c>
      <c r="BZ11" s="65">
        <f>IFERROR(BY11/BW11,"-")</f>
        <v>0.055555555555556</v>
      </c>
      <c r="CA11" s="66">
        <v>3000</v>
      </c>
      <c r="CB11" s="67">
        <f>IFERROR(CA11/BW11,"-")</f>
        <v>166.66666666667</v>
      </c>
      <c r="CC11" s="68">
        <v>1</v>
      </c>
      <c r="CD11" s="68"/>
      <c r="CE11" s="68"/>
      <c r="CF11" s="63">
        <v>7</v>
      </c>
      <c r="CG11" s="64">
        <f>IF(P11=0,"",IF(CF11=0,"",(CF11/P11)))</f>
        <v>0.0625</v>
      </c>
      <c r="CH11" s="61"/>
      <c r="CI11" s="65">
        <f>IFERROR(CH11/CF11,"-")</f>
        <v>0</v>
      </c>
      <c r="CJ11" s="66"/>
      <c r="CK11" s="67">
        <f>IFERROR(CJ11/CF11,"-")</f>
        <v>0</v>
      </c>
      <c r="CL11" s="68"/>
      <c r="CM11" s="68"/>
      <c r="CN11" s="68"/>
      <c r="CO11" s="69">
        <v>7</v>
      </c>
      <c r="CP11" s="66">
        <v>79000</v>
      </c>
      <c r="CQ11" s="66">
        <v>29000</v>
      </c>
      <c r="CR11" s="66"/>
      <c r="CS11" s="70" t="str">
        <f>IF(AND(CQ11=0,CR11=0),"",IF(AND(CQ11&lt;=100000,CR11&lt;=100000),"",IF(CQ11/CP11&gt;0.7,"男高",IF(CR11/CP11&gt;0.7,"女高",""))))</f>
        <v/>
      </c>
    </row>
    <row r="12" spans="1:98">
      <c r="A12" s="19"/>
      <c r="B12" s="348" t="s">
        <v>68</v>
      </c>
      <c r="C12" s="348"/>
      <c r="D12" s="348"/>
      <c r="E12" s="348"/>
      <c r="F12" s="348" t="s">
        <v>69</v>
      </c>
      <c r="G12" s="40"/>
      <c r="H12" s="40"/>
      <c r="I12" s="40"/>
      <c r="J12" s="334"/>
      <c r="K12" s="41">
        <v>377</v>
      </c>
      <c r="L12" s="41">
        <v>215</v>
      </c>
      <c r="M12" s="41">
        <v>231</v>
      </c>
      <c r="N12" s="41">
        <v>44</v>
      </c>
      <c r="O12" s="41">
        <v>1</v>
      </c>
      <c r="P12" s="41">
        <f>N12+O12</f>
        <v>45</v>
      </c>
      <c r="Q12" s="42">
        <f>IFERROR(P12/M12,"-")</f>
        <v>0.19480519480519</v>
      </c>
      <c r="R12" s="76">
        <v>7</v>
      </c>
      <c r="S12" s="76">
        <v>4</v>
      </c>
      <c r="T12" s="42">
        <f>IFERROR(R12/(P12),"-")</f>
        <v>0.15555555555556</v>
      </c>
      <c r="U12" s="339"/>
      <c r="V12" s="44">
        <v>6</v>
      </c>
      <c r="W12" s="42">
        <f>IF(P12=0,"-",V12/P12)</f>
        <v>0.13333333333333</v>
      </c>
      <c r="X12" s="334">
        <v>804000</v>
      </c>
      <c r="Y12" s="334">
        <f>IFERROR(X12/P12,"-")</f>
        <v>17866.666666667</v>
      </c>
      <c r="Z12" s="334">
        <f>IFERROR(X12/V12,"-")</f>
        <v>134000</v>
      </c>
      <c r="AA12" s="334"/>
      <c r="AB12" s="45"/>
      <c r="AC12" s="58"/>
      <c r="AD12" s="60"/>
      <c r="AE12" s="60">
        <f>IF(P12=0,"",IF(AD12=0,"",(AD12/P12)))</f>
        <v>0</v>
      </c>
      <c r="AF12" s="60"/>
      <c r="AG12" s="60" t="str">
        <f>IFERROR(AF12/AD12,"-")</f>
        <v>-</v>
      </c>
      <c r="AH12" s="60"/>
      <c r="AI12" s="60" t="str">
        <f>IFERROR(AH12/AD12,"-")</f>
        <v>-</v>
      </c>
      <c r="AJ12" s="60"/>
      <c r="AK12" s="60"/>
      <c r="AL12" s="60"/>
      <c r="AM12" s="60">
        <v>1</v>
      </c>
      <c r="AN12" s="60">
        <f>IF(P12=0,"",IF(AM12=0,"",(AM12/P12)))</f>
        <v>0.022222222222222</v>
      </c>
      <c r="AO12" s="60"/>
      <c r="AP12" s="60">
        <f>IFERROR(AO12/AM12,"-")</f>
        <v>0</v>
      </c>
      <c r="AQ12" s="60"/>
      <c r="AR12" s="60">
        <f>IFERROR(AQ12/AM12,"-")</f>
        <v>0</v>
      </c>
      <c r="AS12" s="60"/>
      <c r="AT12" s="60"/>
      <c r="AU12" s="60"/>
      <c r="AV12" s="60">
        <v>8</v>
      </c>
      <c r="AW12" s="60">
        <f>IF(P12=0,"",IF(AV12=0,"",(AV12/P12)))</f>
        <v>0.17777777777778</v>
      </c>
      <c r="AX12" s="60"/>
      <c r="AY12" s="60">
        <f>IFERROR(AX12/AV12,"-")</f>
        <v>0</v>
      </c>
      <c r="AZ12" s="60"/>
      <c r="BA12" s="60">
        <f>IFERROR(AZ12/AV12,"-")</f>
        <v>0</v>
      </c>
      <c r="BB12" s="60"/>
      <c r="BC12" s="60"/>
      <c r="BD12" s="60"/>
      <c r="BE12" s="60">
        <v>8</v>
      </c>
      <c r="BF12" s="60">
        <f>IF(P12=0,"",IF(BE12=0,"",(BE12/P12)))</f>
        <v>0.17777777777778</v>
      </c>
      <c r="BG12" s="60"/>
      <c r="BH12" s="60">
        <f>IFERROR(BG12/BE12,"-")</f>
        <v>0</v>
      </c>
      <c r="BI12" s="60"/>
      <c r="BJ12" s="60">
        <f>IFERROR(BI12/BE12,"-")</f>
        <v>0</v>
      </c>
      <c r="BK12" s="60"/>
      <c r="BL12" s="60"/>
      <c r="BM12" s="60"/>
      <c r="BN12" s="60">
        <v>16</v>
      </c>
      <c r="BO12" s="60">
        <f>IF(P12=0,"",IF(BN12=0,"",(BN12/P12)))</f>
        <v>0.35555555555556</v>
      </c>
      <c r="BP12" s="60">
        <v>4</v>
      </c>
      <c r="BQ12" s="60">
        <f>IFERROR(BP12/BN12,"-")</f>
        <v>0.25</v>
      </c>
      <c r="BR12" s="60">
        <v>706000</v>
      </c>
      <c r="BS12" s="60">
        <f>IFERROR(BR12/BN12,"-")</f>
        <v>44125</v>
      </c>
      <c r="BT12" s="60"/>
      <c r="BU12" s="60">
        <v>1</v>
      </c>
      <c r="BV12" s="60">
        <v>3</v>
      </c>
      <c r="BW12" s="60">
        <v>11</v>
      </c>
      <c r="BX12" s="60">
        <f>IF(P12=0,"",IF(BW12=0,"",(BW12/P12)))</f>
        <v>0.24444444444444</v>
      </c>
      <c r="BY12" s="60">
        <v>2</v>
      </c>
      <c r="BZ12" s="60">
        <f>IFERROR(BY12/BW12,"-")</f>
        <v>0.18181818181818</v>
      </c>
      <c r="CA12" s="60">
        <v>98000</v>
      </c>
      <c r="CB12" s="60">
        <f>IFERROR(CA12/BW12,"-")</f>
        <v>8909.0909090909</v>
      </c>
      <c r="CC12" s="60"/>
      <c r="CD12" s="60"/>
      <c r="CE12" s="60">
        <v>2</v>
      </c>
      <c r="CF12" s="60">
        <v>1</v>
      </c>
      <c r="CG12" s="60">
        <f>IF(P12=0,"",IF(CF12=0,"",(CF12/P12)))</f>
        <v>0.022222222222222</v>
      </c>
      <c r="CH12" s="60"/>
      <c r="CI12" s="60">
        <f>IFERROR(CH12/CF12,"-")</f>
        <v>0</v>
      </c>
      <c r="CJ12" s="60"/>
      <c r="CK12" s="60">
        <f>IFERROR(CJ12/CF12,"-")</f>
        <v>0</v>
      </c>
      <c r="CL12" s="60"/>
      <c r="CM12" s="60"/>
      <c r="CN12" s="60"/>
      <c r="CO12" s="60">
        <v>6</v>
      </c>
      <c r="CP12" s="60">
        <v>804000</v>
      </c>
      <c r="CQ12" s="60">
        <v>640000</v>
      </c>
      <c r="CR12" s="60"/>
      <c r="CS12" s="60" t="str">
        <f>IF(AND(CQ12=0,CR12=0),"",IF(AND(CQ12&lt;=100000,CR12&lt;=100000),"",IF(CQ12/CP12&gt;0.7,"男高",IF(CR12/CP12&gt;0.7,"女高",""))))</f>
        <v>男高</v>
      </c>
    </row>
    <row r="13" spans="1:98">
      <c r="B13" s="348" t="s">
        <v>70</v>
      </c>
      <c r="C13" s="348"/>
      <c r="D13" s="348"/>
      <c r="E13" s="348"/>
      <c r="F13" s="348" t="s">
        <v>69</v>
      </c>
      <c r="G13" s="72"/>
      <c r="H13" s="72"/>
      <c r="I13" s="72"/>
      <c r="K13" s="72">
        <v>40</v>
      </c>
      <c r="L13" s="72">
        <v>26</v>
      </c>
      <c r="M13" s="72">
        <v>32</v>
      </c>
      <c r="N13" s="72">
        <v>2</v>
      </c>
      <c r="O13" s="72">
        <v>0</v>
      </c>
      <c r="P13" s="72">
        <f>N13+O13</f>
        <v>2</v>
      </c>
      <c r="Q13" s="72">
        <f>IFERROR(P13/M13,"-")</f>
        <v>0.0625</v>
      </c>
      <c r="R13" s="72">
        <v>0</v>
      </c>
      <c r="S13" s="72">
        <v>0</v>
      </c>
      <c r="T13" s="72">
        <f>IFERROR(R13/(P13),"-")</f>
        <v>0</v>
      </c>
      <c r="V13" s="72">
        <v>0</v>
      </c>
      <c r="W13" s="72">
        <f>IF(P13=0,"-",V13/P13)</f>
        <v>0</v>
      </c>
      <c r="X13" s="72">
        <v>0</v>
      </c>
      <c r="Y13" s="72">
        <f>IFERROR(X13/P13,"-")</f>
        <v>0</v>
      </c>
      <c r="Z13" s="72" t="str">
        <f>IFERROR(X13/V13,"-")</f>
        <v>-</v>
      </c>
      <c r="AD13" s="72"/>
      <c r="AE13" s="72">
        <f>IF(P13=0,"",IF(AD13=0,"",(AD13/P13)))</f>
        <v>0</v>
      </c>
      <c r="AF13" s="72"/>
      <c r="AG13" s="72" t="str">
        <f>IFERROR(AF13/AD13,"-")</f>
        <v>-</v>
      </c>
      <c r="AH13" s="72"/>
      <c r="AI13" s="72" t="str">
        <f>IFERROR(AH13/AD13,"-")</f>
        <v>-</v>
      </c>
      <c r="AJ13" s="72"/>
      <c r="AK13" s="72"/>
      <c r="AL13" s="72"/>
      <c r="AM13" s="72"/>
      <c r="AN13" s="72">
        <f>IF(P13=0,"",IF(AM13=0,"",(AM13/P13)))</f>
        <v>0</v>
      </c>
      <c r="AO13" s="72"/>
      <c r="AP13" s="72" t="str">
        <f>IFERROR(AO13/AM13,"-")</f>
        <v>-</v>
      </c>
      <c r="AQ13" s="72"/>
      <c r="AR13" s="72" t="str">
        <f>IFERROR(AQ13/AM13,"-")</f>
        <v>-</v>
      </c>
      <c r="AS13" s="72"/>
      <c r="AT13" s="72"/>
      <c r="AU13" s="72"/>
      <c r="AV13" s="72"/>
      <c r="AW13" s="72">
        <f>IF(P13=0,"",IF(AV13=0,"",(AV13/P13)))</f>
        <v>0</v>
      </c>
      <c r="AX13" s="72"/>
      <c r="AY13" s="72" t="str">
        <f>IFERROR(AX13/AV13,"-")</f>
        <v>-</v>
      </c>
      <c r="AZ13" s="72"/>
      <c r="BA13" s="72" t="str">
        <f>IFERROR(AZ13/AV13,"-")</f>
        <v>-</v>
      </c>
      <c r="BB13" s="72"/>
      <c r="BC13" s="72"/>
      <c r="BD13" s="72"/>
      <c r="BE13" s="72"/>
      <c r="BF13" s="72">
        <f>IF(P13=0,"",IF(BE13=0,"",(BE13/P13)))</f>
        <v>0</v>
      </c>
      <c r="BG13" s="72"/>
      <c r="BH13" s="72" t="str">
        <f>IFERROR(BG13/BE13,"-")</f>
        <v>-</v>
      </c>
      <c r="BI13" s="72"/>
      <c r="BJ13" s="72" t="str">
        <f>IFERROR(BI13/BE13,"-")</f>
        <v>-</v>
      </c>
      <c r="BK13" s="72"/>
      <c r="BL13" s="72"/>
      <c r="BM13" s="72"/>
      <c r="BN13" s="72"/>
      <c r="BO13" s="72">
        <f>IF(P13=0,"",IF(BN13=0,"",(BN13/P13)))</f>
        <v>0</v>
      </c>
      <c r="BP13" s="72"/>
      <c r="BQ13" s="72" t="str">
        <f>IFERROR(BP13/BN13,"-")</f>
        <v>-</v>
      </c>
      <c r="BR13" s="72"/>
      <c r="BS13" s="72" t="str">
        <f>IFERROR(BR13/BN13,"-")</f>
        <v>-</v>
      </c>
      <c r="BT13" s="72"/>
      <c r="BU13" s="72"/>
      <c r="BV13" s="72"/>
      <c r="BW13" s="72">
        <v>1</v>
      </c>
      <c r="BX13" s="72">
        <f>IF(P13=0,"",IF(BW13=0,"",(BW13/P13)))</f>
        <v>0.5</v>
      </c>
      <c r="BY13" s="72"/>
      <c r="BZ13" s="72">
        <f>IFERROR(BY13/BW13,"-")</f>
        <v>0</v>
      </c>
      <c r="CA13" s="72"/>
      <c r="CB13" s="72">
        <f>IFERROR(CA13/BW13,"-")</f>
        <v>0</v>
      </c>
      <c r="CC13" s="72"/>
      <c r="CD13" s="72"/>
      <c r="CE13" s="72"/>
      <c r="CF13" s="72">
        <v>1</v>
      </c>
      <c r="CG13" s="72">
        <f>IF(P13=0,"",IF(CF13=0,"",(CF13/P13)))</f>
        <v>0.5</v>
      </c>
      <c r="CH13" s="72"/>
      <c r="CI13" s="72">
        <f>IFERROR(CH13/CF13,"-")</f>
        <v>0</v>
      </c>
      <c r="CJ13" s="72"/>
      <c r="CK13" s="72">
        <f>IFERROR(CJ13/CF13,"-")</f>
        <v>0</v>
      </c>
      <c r="CL13" s="72"/>
      <c r="CM13" s="72"/>
      <c r="CN13" s="72"/>
      <c r="CO13" s="72">
        <v>0</v>
      </c>
      <c r="CP13" s="72">
        <v>0</v>
      </c>
      <c r="CQ13" s="72"/>
      <c r="CR13" s="72"/>
      <c r="CS13" s="72" t="str">
        <f>IF(AND(CQ13=0,CR13=0),"",IF(AND(CQ13&lt;=100000,CR13&lt;=100000),"",IF(CQ13/CP13&gt;0.7,"男高",IF(CR13/CP13&gt;0.7,"女高",""))))</f>
        <v/>
      </c>
    </row>
    <row r="16" spans="1:98">
      <c r="A16" s="72">
        <f>AB16</f>
        <v>0.825</v>
      </c>
      <c r="G16" s="72" t="s">
        <v>71</v>
      </c>
      <c r="J16" s="72">
        <f>SUM(J6:J15)</f>
        <v>1080000</v>
      </c>
      <c r="K16" s="72">
        <f>SUM(K6:K15)</f>
        <v>450</v>
      </c>
      <c r="L16" s="72">
        <f>SUM(L6:L15)</f>
        <v>241</v>
      </c>
      <c r="M16" s="72">
        <f>SUM(M6:M15)</f>
        <v>394</v>
      </c>
      <c r="N16" s="72">
        <f>SUM(N6:N15)</f>
        <v>168</v>
      </c>
      <c r="O16" s="72">
        <f>SUM(O6:O15)</f>
        <v>2</v>
      </c>
      <c r="P16" s="72">
        <f>SUM(P6:P15)</f>
        <v>170</v>
      </c>
      <c r="Q16" s="72">
        <f>IFERROR(P16/M16,"-")</f>
        <v>0.43147208121827</v>
      </c>
      <c r="R16" s="72">
        <f>SUM(R6:R15)</f>
        <v>13</v>
      </c>
      <c r="S16" s="72">
        <f>SUM(S6:S15)</f>
        <v>11</v>
      </c>
      <c r="T16" s="72">
        <f>IFERROR(R16/P16,"-")</f>
        <v>0.076470588235294</v>
      </c>
      <c r="U16" s="72">
        <f>IFERROR(J16/P16,"-")</f>
        <v>6352.9411764706</v>
      </c>
      <c r="V16" s="72">
        <f>SUM(V6:V15)</f>
        <v>14</v>
      </c>
      <c r="W16" s="72">
        <f>IFERROR(V16/P16,"-")</f>
        <v>0.082352941176471</v>
      </c>
      <c r="X16" s="72">
        <f>SUM(X6:X15)</f>
        <v>891000</v>
      </c>
      <c r="Y16" s="72">
        <f>IFERROR(X16/P16,"-")</f>
        <v>5241.1764705882</v>
      </c>
      <c r="Z16" s="72">
        <f>IFERROR(X16/V16,"-")</f>
        <v>63642.857142857</v>
      </c>
      <c r="AA16" s="72">
        <f>X16-J16</f>
        <v>-189000</v>
      </c>
      <c r="AB16" s="72">
        <f>X16/J16</f>
        <v>0.825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3"/>
    <mergeCell ref="J10:J13"/>
    <mergeCell ref="U10:U13"/>
    <mergeCell ref="AA10:AA13"/>
    <mergeCell ref="AB10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72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1.9666666666667</v>
      </c>
      <c r="B6" s="348" t="s">
        <v>73</v>
      </c>
      <c r="C6" s="348" t="s">
        <v>74</v>
      </c>
      <c r="D6" s="348" t="s">
        <v>75</v>
      </c>
      <c r="E6" s="348" t="s">
        <v>76</v>
      </c>
      <c r="F6" s="348" t="s">
        <v>63</v>
      </c>
      <c r="G6" s="90" t="s">
        <v>77</v>
      </c>
      <c r="H6" s="90" t="s">
        <v>78</v>
      </c>
      <c r="I6" s="90" t="s">
        <v>79</v>
      </c>
      <c r="J6" s="331">
        <v>150000</v>
      </c>
      <c r="K6" s="79">
        <v>18</v>
      </c>
      <c r="L6" s="79">
        <v>0</v>
      </c>
      <c r="M6" s="79">
        <v>83</v>
      </c>
      <c r="N6" s="91">
        <v>6</v>
      </c>
      <c r="O6" s="92">
        <v>0</v>
      </c>
      <c r="P6" s="93">
        <f>N6+O6</f>
        <v>6</v>
      </c>
      <c r="Q6" s="80">
        <f>IFERROR(P6/M6,"-")</f>
        <v>0.072289156626506</v>
      </c>
      <c r="R6" s="79">
        <v>0</v>
      </c>
      <c r="S6" s="79">
        <v>2</v>
      </c>
      <c r="T6" s="80">
        <f>IFERROR(R6/(P6),"-")</f>
        <v>0</v>
      </c>
      <c r="U6" s="337">
        <f>IFERROR(J6/SUM(N6:O7),"-")</f>
        <v>4285.7142857143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SUM(X6:X7)-SUM(J6:J7)</f>
        <v>145000</v>
      </c>
      <c r="AB6" s="83">
        <f>SUM(X6:X7)/SUM(J6:J7)</f>
        <v>1.9666666666667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80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139</v>
      </c>
      <c r="L7" s="79">
        <v>91</v>
      </c>
      <c r="M7" s="79">
        <v>62</v>
      </c>
      <c r="N7" s="91">
        <v>29</v>
      </c>
      <c r="O7" s="92">
        <v>0</v>
      </c>
      <c r="P7" s="93">
        <f>N7+O7</f>
        <v>29</v>
      </c>
      <c r="Q7" s="80">
        <f>IFERROR(P7/M7,"-")</f>
        <v>0.46774193548387</v>
      </c>
      <c r="R7" s="79">
        <v>1</v>
      </c>
      <c r="S7" s="79">
        <v>3</v>
      </c>
      <c r="T7" s="80">
        <f>IFERROR(R7/(P7),"-")</f>
        <v>0.03448275862069</v>
      </c>
      <c r="U7" s="337"/>
      <c r="V7" s="82">
        <v>1</v>
      </c>
      <c r="W7" s="80">
        <f>IF(P7=0,"-",V7/P7)</f>
        <v>0.03448275862069</v>
      </c>
      <c r="X7" s="336">
        <v>295000</v>
      </c>
      <c r="Y7" s="337">
        <f>IFERROR(X7/P7,"-")</f>
        <v>10172.413793103</v>
      </c>
      <c r="Z7" s="337">
        <f>IFERROR(X7/V7,"-")</f>
        <v>295000</v>
      </c>
      <c r="AA7" s="331"/>
      <c r="AB7" s="83"/>
      <c r="AC7" s="77"/>
      <c r="AD7" s="94">
        <v>1</v>
      </c>
      <c r="AE7" s="95">
        <f>IF(P7=0,"",IF(AD7=0,"",(AD7/P7)))</f>
        <v>0.03448275862069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0.20689655172414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0.03448275862069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0.13793103448276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0.24137931034483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0.24137931034483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0.10344827586207</v>
      </c>
      <c r="CH7" s="135">
        <v>1</v>
      </c>
      <c r="CI7" s="136">
        <f>IFERROR(CH7/CF7,"-")</f>
        <v>0.33333333333333</v>
      </c>
      <c r="CJ7" s="137">
        <v>295000</v>
      </c>
      <c r="CK7" s="138">
        <f>IFERROR(CJ7/CF7,"-")</f>
        <v>98333.333333333</v>
      </c>
      <c r="CL7" s="139"/>
      <c r="CM7" s="139"/>
      <c r="CN7" s="139">
        <v>1</v>
      </c>
      <c r="CO7" s="140">
        <v>1</v>
      </c>
      <c r="CP7" s="141">
        <v>295000</v>
      </c>
      <c r="CQ7" s="141">
        <v>295000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1.9666666666667</v>
      </c>
      <c r="B10" s="39"/>
      <c r="C10" s="39"/>
      <c r="D10" s="39"/>
      <c r="E10" s="39"/>
      <c r="F10" s="39"/>
      <c r="G10" s="40" t="s">
        <v>81</v>
      </c>
      <c r="H10" s="40"/>
      <c r="I10" s="40"/>
      <c r="J10" s="334">
        <f>SUM(J6:J9)</f>
        <v>150000</v>
      </c>
      <c r="K10" s="41">
        <f>SUM(K6:K9)</f>
        <v>157</v>
      </c>
      <c r="L10" s="41">
        <f>SUM(L6:L9)</f>
        <v>91</v>
      </c>
      <c r="M10" s="41">
        <f>SUM(M6:M9)</f>
        <v>145</v>
      </c>
      <c r="N10" s="41">
        <f>SUM(N6:N9)</f>
        <v>35</v>
      </c>
      <c r="O10" s="41">
        <f>SUM(O6:O9)</f>
        <v>0</v>
      </c>
      <c r="P10" s="41">
        <f>SUM(P6:P9)</f>
        <v>35</v>
      </c>
      <c r="Q10" s="42">
        <f>IFERROR(P10/M10,"-")</f>
        <v>0.24137931034483</v>
      </c>
      <c r="R10" s="76">
        <f>SUM(R6:R9)</f>
        <v>1</v>
      </c>
      <c r="S10" s="76">
        <f>SUM(S6:S9)</f>
        <v>5</v>
      </c>
      <c r="T10" s="42">
        <f>IFERROR(R10/P10,"-")</f>
        <v>0.028571428571429</v>
      </c>
      <c r="U10" s="339">
        <f>IFERROR(J10/P10,"-")</f>
        <v>4285.7142857143</v>
      </c>
      <c r="V10" s="44">
        <f>SUM(V6:V9)</f>
        <v>1</v>
      </c>
      <c r="W10" s="42">
        <f>IFERROR(V10/P10,"-")</f>
        <v>0.028571428571429</v>
      </c>
      <c r="X10" s="334">
        <f>SUM(X6:X9)</f>
        <v>295000</v>
      </c>
      <c r="Y10" s="334">
        <f>IFERROR(X10/P10,"-")</f>
        <v>8428.5714285714</v>
      </c>
      <c r="Z10" s="334">
        <f>IFERROR(X10/V10,"-")</f>
        <v>295000</v>
      </c>
      <c r="AA10" s="334">
        <f>X10-J10</f>
        <v>145000</v>
      </c>
      <c r="AB10" s="45">
        <f>X10/J10</f>
        <v>1.9666666666667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82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83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2.0552356290829</v>
      </c>
      <c r="B6" s="348" t="s">
        <v>84</v>
      </c>
      <c r="C6" s="348"/>
      <c r="D6" s="348"/>
      <c r="E6" s="177" t="s">
        <v>85</v>
      </c>
      <c r="F6" s="177" t="s">
        <v>86</v>
      </c>
      <c r="G6" s="341">
        <v>1493746</v>
      </c>
      <c r="H6" s="178">
        <v>1691</v>
      </c>
      <c r="I6" s="178">
        <v>0</v>
      </c>
      <c r="J6" s="178">
        <v>24687</v>
      </c>
      <c r="K6" s="179">
        <v>414</v>
      </c>
      <c r="L6" s="180">
        <f>IFERROR(K6/J6,"-")</f>
        <v>0.016769959897922</v>
      </c>
      <c r="M6" s="178">
        <v>27</v>
      </c>
      <c r="N6" s="178">
        <v>116</v>
      </c>
      <c r="O6" s="180">
        <f>IFERROR(M6/(K6),"-")</f>
        <v>0.065217391304348</v>
      </c>
      <c r="P6" s="181">
        <f>IFERROR(G6/SUM(K6:K6),"-")</f>
        <v>3608.0821256039</v>
      </c>
      <c r="Q6" s="182">
        <v>54</v>
      </c>
      <c r="R6" s="180">
        <f>IF(K6=0,"-",Q6/K6)</f>
        <v>0.1304347826087</v>
      </c>
      <c r="S6" s="346">
        <v>3070000</v>
      </c>
      <c r="T6" s="347">
        <f>IFERROR(S6/K6,"-")</f>
        <v>7415.4589371981</v>
      </c>
      <c r="U6" s="347">
        <f>IFERROR(S6/Q6,"-")</f>
        <v>56851.851851852</v>
      </c>
      <c r="V6" s="341">
        <f>SUM(S6:S6)-SUM(G6:G6)</f>
        <v>1576254</v>
      </c>
      <c r="W6" s="184">
        <f>SUM(S6:S6)/SUM(G6:G6)</f>
        <v>2.0552356290829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1</v>
      </c>
      <c r="AR6" s="198">
        <f>IF(K6=0,"",IF(AQ6=0,"",(AQ6/K6)))</f>
        <v>0.0024154589371981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8</v>
      </c>
      <c r="BA6" s="204">
        <f>IF(K6=0,"",IF(AZ6=0,"",(AZ6/K6)))</f>
        <v>0.019323671497585</v>
      </c>
      <c r="BB6" s="203"/>
      <c r="BC6" s="205">
        <f>IFERROR(BB6/AZ6,"-")</f>
        <v>0</v>
      </c>
      <c r="BD6" s="206"/>
      <c r="BE6" s="207">
        <f>IFERROR(BD6/AZ6,"-")</f>
        <v>0</v>
      </c>
      <c r="BF6" s="208"/>
      <c r="BG6" s="208"/>
      <c r="BH6" s="208"/>
      <c r="BI6" s="209">
        <v>105</v>
      </c>
      <c r="BJ6" s="210">
        <f>IF(K6=0,"",IF(BI6=0,"",(BI6/K6)))</f>
        <v>0.2536231884058</v>
      </c>
      <c r="BK6" s="211">
        <v>7</v>
      </c>
      <c r="BL6" s="212">
        <f>IFERROR(BK6/BI6,"-")</f>
        <v>0.066666666666667</v>
      </c>
      <c r="BM6" s="213">
        <v>95000</v>
      </c>
      <c r="BN6" s="214">
        <f>IFERROR(BM6/BI6,"-")</f>
        <v>904.7619047619</v>
      </c>
      <c r="BO6" s="215">
        <v>5</v>
      </c>
      <c r="BP6" s="215"/>
      <c r="BQ6" s="215">
        <v>2</v>
      </c>
      <c r="BR6" s="216">
        <v>228</v>
      </c>
      <c r="BS6" s="217">
        <f>IF(K6=0,"",IF(BR6=0,"",(BR6/K6)))</f>
        <v>0.55072463768116</v>
      </c>
      <c r="BT6" s="218">
        <v>31</v>
      </c>
      <c r="BU6" s="219">
        <f>IFERROR(BT6/BR6,"-")</f>
        <v>0.1359649122807</v>
      </c>
      <c r="BV6" s="220">
        <v>1429000</v>
      </c>
      <c r="BW6" s="221">
        <f>IFERROR(BV6/BR6,"-")</f>
        <v>6267.5438596491</v>
      </c>
      <c r="BX6" s="222">
        <v>10</v>
      </c>
      <c r="BY6" s="222">
        <v>5</v>
      </c>
      <c r="BZ6" s="222">
        <v>16</v>
      </c>
      <c r="CA6" s="223">
        <v>72</v>
      </c>
      <c r="CB6" s="224">
        <f>IF(K6=0,"",IF(CA6=0,"",(CA6/K6)))</f>
        <v>0.17391304347826</v>
      </c>
      <c r="CC6" s="225">
        <v>16</v>
      </c>
      <c r="CD6" s="226">
        <f>IFERROR(CC6/CA6,"-")</f>
        <v>0.22222222222222</v>
      </c>
      <c r="CE6" s="227">
        <v>1546000</v>
      </c>
      <c r="CF6" s="228">
        <f>IFERROR(CE6/CA6,"-")</f>
        <v>21472.222222222</v>
      </c>
      <c r="CG6" s="229">
        <v>3</v>
      </c>
      <c r="CH6" s="229">
        <v>1</v>
      </c>
      <c r="CI6" s="229">
        <v>12</v>
      </c>
      <c r="CJ6" s="230">
        <v>54</v>
      </c>
      <c r="CK6" s="231">
        <v>3070000</v>
      </c>
      <c r="CL6" s="231">
        <v>780000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87</v>
      </c>
      <c r="C7" s="348"/>
      <c r="D7" s="348"/>
      <c r="E7" s="177" t="s">
        <v>88</v>
      </c>
      <c r="F7" s="177" t="s">
        <v>86</v>
      </c>
      <c r="G7" s="341">
        <v>0</v>
      </c>
      <c r="H7" s="178">
        <v>1</v>
      </c>
      <c r="I7" s="178">
        <v>0</v>
      </c>
      <c r="J7" s="178">
        <v>4</v>
      </c>
      <c r="K7" s="179">
        <v>1</v>
      </c>
      <c r="L7" s="180">
        <f>IFERROR(K7/J7,"-")</f>
        <v>0.25</v>
      </c>
      <c r="M7" s="178">
        <v>0</v>
      </c>
      <c r="N7" s="178">
        <v>1</v>
      </c>
      <c r="O7" s="180">
        <f>IFERROR(M7/(K7),"-")</f>
        <v>0</v>
      </c>
      <c r="P7" s="181">
        <f>IFERROR(G7/SUM(K7:K7),"-")</f>
        <v>0</v>
      </c>
      <c r="Q7" s="182">
        <v>0</v>
      </c>
      <c r="R7" s="180">
        <f>IF(K7=0,"-",Q7/K7)</f>
        <v>0</v>
      </c>
      <c r="S7" s="346"/>
      <c r="T7" s="347">
        <f>IFERROR(S7/K7,"-")</f>
        <v>0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>
        <f>IF(K7=0,"",IF(Y7=0,"",(Y7/K7)))</f>
        <v>0</v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>
        <f>IF(K7=0,"",IF(AH7=0,"",(AH7/K7)))</f>
        <v>0</v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>
        <f>IF(K7=0,"",IF(AQ7=0,"",(AQ7/K7)))</f>
        <v>0</v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>
        <f>IF(K7=0,"",IF(AZ7=0,"",(AZ7/K7)))</f>
        <v>0</v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>
        <f>IF(K7=0,"",IF(BI7=0,"",(BI7/K7)))</f>
        <v>0</v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>
        <v>1</v>
      </c>
      <c r="BS7" s="217">
        <f>IF(K7=0,"",IF(BR7=0,"",(BR7/K7)))</f>
        <v>1</v>
      </c>
      <c r="BT7" s="218"/>
      <c r="BU7" s="219">
        <f>IFERROR(BT7/BR7,"-")</f>
        <v>0</v>
      </c>
      <c r="BV7" s="220"/>
      <c r="BW7" s="221">
        <f>IFERROR(BV7/BR7,"-")</f>
        <v>0</v>
      </c>
      <c r="BX7" s="222"/>
      <c r="BY7" s="222"/>
      <c r="BZ7" s="222"/>
      <c r="CA7" s="223"/>
      <c r="CB7" s="224">
        <f>IF(K7=0,"",IF(CA7=0,"",(CA7/K7)))</f>
        <v>0</v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89</v>
      </c>
      <c r="F10" s="252"/>
      <c r="G10" s="344">
        <f>SUM(G6:G9)</f>
        <v>1493746</v>
      </c>
      <c r="H10" s="251">
        <f>SUM(H6:H9)</f>
        <v>1692</v>
      </c>
      <c r="I10" s="251">
        <f>SUM(I6:I9)</f>
        <v>0</v>
      </c>
      <c r="J10" s="251">
        <f>SUM(J6:J9)</f>
        <v>24691</v>
      </c>
      <c r="K10" s="251">
        <f>SUM(K6:K9)</f>
        <v>415</v>
      </c>
      <c r="L10" s="253">
        <f>IFERROR(K10/J10,"-")</f>
        <v>0.016807743712284</v>
      </c>
      <c r="M10" s="254">
        <f>SUM(M6:M9)</f>
        <v>27</v>
      </c>
      <c r="N10" s="254">
        <f>SUM(N6:N9)</f>
        <v>117</v>
      </c>
      <c r="O10" s="253">
        <f>IFERROR(M10/K10,"-")</f>
        <v>0.065060240963855</v>
      </c>
      <c r="P10" s="255">
        <f>IFERROR(G10/K10,"-")</f>
        <v>3599.3879518072</v>
      </c>
      <c r="Q10" s="256">
        <f>SUM(Q6:Q9)</f>
        <v>54</v>
      </c>
      <c r="R10" s="253">
        <f>IFERROR(Q10/K10,"-")</f>
        <v>0.13012048192771</v>
      </c>
      <c r="S10" s="344">
        <f>SUM(S6:S9)</f>
        <v>3070000</v>
      </c>
      <c r="T10" s="344">
        <f>IFERROR(S10/K10,"-")</f>
        <v>7397.5903614458</v>
      </c>
      <c r="U10" s="344">
        <f>IFERROR(S10/Q10,"-")</f>
        <v>56851.851851852</v>
      </c>
      <c r="V10" s="344">
        <f>S10-G10</f>
        <v>1576254</v>
      </c>
      <c r="W10" s="257">
        <f>S10/G10</f>
        <v>2.0552356290829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