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<sst xmlns="http://schemas.openxmlformats.org/spreadsheetml/2006/main" uniqueCount="93">
  <si>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</si>
  <si>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</si>
  <si>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</si>
  <si>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</si>
  <si>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</si>
  <si>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</si>
  <si>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</si>
  <si>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</si>
  <si>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</si>
  <si>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</si>
  <si>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</si>
  <si>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</si>
  <si>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</si>
  <si>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</si>
  <si>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</si>
  <si>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</si>
  <si>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</si>
  <si>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</si>
  <si>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</si>
  <si>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</si>
  <si>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</si>
  <si>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</si>
  <si>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</si>
  <si>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</si>
  <si>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</si>
  <si>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</si>
  <si>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</si>
  <si>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</si>
  <si>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</si>
  <si>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</si>
  <si>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</si>
  <si>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</si>
  <si>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</si>
  <si>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</si>
  <si>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</si>
  <si>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</si>
  <si>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</si>
  <si>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</si>
  <si>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</si>
  <si>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</si>
  <si>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</si>
  <si>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</si>
  <si>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</si>
  <si>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</si>
  <si>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</si>
  <si>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</si>
  <si>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</si>
  <si>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</si>
  <si>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</si>
  <si>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</si>
  <si>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</si>
  <si>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</si>
  <si>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</si>
  <si>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</si>
  <si>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</si>
  <si>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</si>
  <si>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</si>
  <si>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</si>
  <si>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</si>
  <si>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</si>
  <si>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</si>
  <si>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</si>
  <si>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ht397</t>
  </si>
  <si>
    <t>lp02</t>
  </si>
  <si>
    <t>おまとめパック</t>
  </si>
  <si>
    <t>1月01日(月)</t>
  </si>
  <si>
    <t>ht398</t>
  </si>
  <si>
    <t>ht399</t>
  </si>
  <si>
    <t>ln_tk002</t>
  </si>
  <si>
    <t>line</t>
  </si>
  <si>
    <t>ht400</t>
  </si>
  <si>
    <t>空電</t>
  </si>
  <si>
    <t>ht401</t>
  </si>
  <si>
    <t>ht402</t>
  </si>
  <si>
    <t>雑誌 TOTAL</t>
  </si>
  <si>
    <t>●DVD 広告</t>
  </si>
  <si>
    <t>ln_akn001</t>
  </si>
  <si>
    <t>文友舎</t>
  </si>
  <si>
    <t>DVD漫画たかし_LINE版</t>
  </si>
  <si>
    <t>毎月売</t>
  </si>
  <si>
    <t>EXCITING MAX!SPECIAL</t>
  </si>
  <si>
    <t>DVD袋裏1C+コンテンツ枠</t>
  </si>
  <si>
    <t>1月11日(木)</t>
  </si>
  <si>
    <t>pk287</t>
  </si>
  <si>
    <t>DVD TOTAL</t>
  </si>
  <si>
    <t>●リスティング 広告</t>
  </si>
  <si>
    <t>UA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</si>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</sst>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11</v>
      </c>
      <c r="D6" s="331">
        <v>1080000</v>
      </c>
      <c r="E6" s="79">
        <v>755</v>
      </c>
      <c r="F6" s="79">
        <v>299</v>
      </c>
      <c r="G6" s="79">
        <v>845</v>
      </c>
      <c r="H6" s="91">
        <v>203</v>
      </c>
      <c r="I6" s="92">
        <v>1</v>
      </c>
      <c r="J6" s="145">
        <f>H6+I6</f>
        <v>204</v>
      </c>
      <c r="K6" s="80">
        <f>IFERROR(J6/G6,"-")</f>
        <v>0.2414201183432</v>
      </c>
      <c r="L6" s="79">
        <v>18</v>
      </c>
      <c r="M6" s="79">
        <v>20</v>
      </c>
      <c r="N6" s="80">
        <f>IFERROR(L6/J6,"-")</f>
        <v>0.088235294117647</v>
      </c>
      <c r="O6" s="81">
        <f>IFERROR(D6/J6,"-")</f>
        <v>5294.1176470588</v>
      </c>
      <c r="P6" s="82">
        <v>16</v>
      </c>
      <c r="Q6" s="80">
        <f>IFERROR(P6/J6,"-")</f>
        <v>0.07843137254902</v>
      </c>
      <c r="R6" s="336">
        <v>2985000</v>
      </c>
      <c r="S6" s="337">
        <f>IFERROR(R6/J6,"-")</f>
        <v>14632.352941176</v>
      </c>
      <c r="T6" s="337">
        <f>IFERROR(R6/P6,"-")</f>
        <v>186562.5</v>
      </c>
      <c r="U6" s="331">
        <f>IFERROR(R6-D6,"-")</f>
        <v>1905000</v>
      </c>
      <c r="V6" s="83">
        <f>R6/D6</f>
        <v>2.7638888888889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186</v>
      </c>
      <c r="F7" s="79">
        <v>117</v>
      </c>
      <c r="G7" s="79">
        <v>154</v>
      </c>
      <c r="H7" s="91">
        <v>71</v>
      </c>
      <c r="I7" s="92">
        <v>1</v>
      </c>
      <c r="J7" s="145">
        <f>H7+I7</f>
        <v>72</v>
      </c>
      <c r="K7" s="80">
        <f>IFERROR(J7/G7,"-")</f>
        <v>0.46753246753247</v>
      </c>
      <c r="L7" s="79">
        <v>6</v>
      </c>
      <c r="M7" s="79">
        <v>14</v>
      </c>
      <c r="N7" s="80">
        <f>IFERROR(L7/J7,"-")</f>
        <v>0.083333333333333</v>
      </c>
      <c r="O7" s="81">
        <f>IFERROR(D7/J7,"-")</f>
        <v>2083.3333333333</v>
      </c>
      <c r="P7" s="82">
        <v>4</v>
      </c>
      <c r="Q7" s="80">
        <f>IFERROR(P7/J7,"-")</f>
        <v>0.055555555555556</v>
      </c>
      <c r="R7" s="336">
        <v>351000</v>
      </c>
      <c r="S7" s="337">
        <f>IFERROR(R7/J7,"-")</f>
        <v>4875</v>
      </c>
      <c r="T7" s="337">
        <f>IFERROR(R7/P7,"-")</f>
        <v>87750</v>
      </c>
      <c r="U7" s="331">
        <f>IFERROR(R7-D7,"-")</f>
        <v>201000</v>
      </c>
      <c r="V7" s="83">
        <f>R7/D7</f>
        <v>2.34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1965015</v>
      </c>
      <c r="E8" s="79">
        <v>2724</v>
      </c>
      <c r="F8" s="79">
        <v>0</v>
      </c>
      <c r="G8" s="79">
        <v>41305</v>
      </c>
      <c r="H8" s="91">
        <v>649</v>
      </c>
      <c r="I8" s="92">
        <v>0</v>
      </c>
      <c r="J8" s="145">
        <f>H8+I8</f>
        <v>649</v>
      </c>
      <c r="K8" s="80">
        <f>IFERROR(J8/G8,"-")</f>
        <v>0.015712383488682</v>
      </c>
      <c r="L8" s="79">
        <v>40</v>
      </c>
      <c r="M8" s="79">
        <v>260</v>
      </c>
      <c r="N8" s="80">
        <f>IFERROR(L8/J8,"-")</f>
        <v>0.061633281972265</v>
      </c>
      <c r="O8" s="81">
        <f>IFERROR(D8/J8,"-")</f>
        <v>3027.7580893683</v>
      </c>
      <c r="P8" s="82">
        <v>98</v>
      </c>
      <c r="Q8" s="80">
        <f>IFERROR(P8/J8,"-")</f>
        <v>0.15100154083205</v>
      </c>
      <c r="R8" s="336">
        <v>4220500</v>
      </c>
      <c r="S8" s="337">
        <f>IFERROR(R8/J8,"-")</f>
        <v>6503.0816640986</v>
      </c>
      <c r="T8" s="337">
        <f>IFERROR(R8/P8,"-")</f>
        <v>43066.326530612</v>
      </c>
      <c r="U8" s="331">
        <f>IFERROR(R8-D8,"-")</f>
        <v>2255485</v>
      </c>
      <c r="V8" s="83">
        <f>R8/D8</f>
        <v>2.1478207545489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3195015</v>
      </c>
      <c r="E11" s="41">
        <f>SUM(E6:E9)</f>
        <v>3665</v>
      </c>
      <c r="F11" s="41">
        <f>SUM(F6:F9)</f>
        <v>416</v>
      </c>
      <c r="G11" s="41">
        <f>SUM(G6:G9)</f>
        <v>42304</v>
      </c>
      <c r="H11" s="41">
        <f>SUM(H6:H9)</f>
        <v>923</v>
      </c>
      <c r="I11" s="41">
        <f>SUM(I6:I9)</f>
        <v>2</v>
      </c>
      <c r="J11" s="41">
        <f>SUM(J6:J9)</f>
        <v>925</v>
      </c>
      <c r="K11" s="42">
        <f>IFERROR(J11/G11,"-")</f>
        <v>0.021865544629349</v>
      </c>
      <c r="L11" s="76">
        <f>SUM(L6:L9)</f>
        <v>64</v>
      </c>
      <c r="M11" s="76">
        <f>SUM(M6:M9)</f>
        <v>294</v>
      </c>
      <c r="N11" s="42">
        <f>IFERROR(L11/J11,"-")</f>
        <v>0.069189189189189</v>
      </c>
      <c r="O11" s="43">
        <f>IFERROR(D11/J11,"-")</f>
        <v>3454.0702702703</v>
      </c>
      <c r="P11" s="44">
        <f>SUM(P6:P9)</f>
        <v>118</v>
      </c>
      <c r="Q11" s="42">
        <f>IFERROR(P11/J11,"-")</f>
        <v>0.12756756756757</v>
      </c>
      <c r="R11" s="334">
        <f>SUM(R6:R9)</f>
        <v>7556500</v>
      </c>
      <c r="S11" s="334">
        <f>IFERROR(R11/J11,"-")</f>
        <v>8169.1891891892</v>
      </c>
      <c r="T11" s="334">
        <f>IFERROR(R11/P11,"-")</f>
        <v>64038.13559322</v>
      </c>
      <c r="U11" s="334">
        <f>SUM(U6:U9)</f>
        <v>4361485</v>
      </c>
      <c r="V11" s="45">
        <f>IFERROR(R11/D11,"-")</f>
        <v>2.3650906177279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2.7638888888889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1080000</v>
      </c>
      <c r="K10" s="79">
        <v>40</v>
      </c>
      <c r="L10" s="79">
        <v>0</v>
      </c>
      <c r="M10" s="79">
        <v>184</v>
      </c>
      <c r="N10" s="91">
        <v>18</v>
      </c>
      <c r="O10" s="92">
        <v>0</v>
      </c>
      <c r="P10" s="93">
        <f>N10+O10</f>
        <v>18</v>
      </c>
      <c r="Q10" s="80">
        <f>IFERROR(P10/M10,"-")</f>
        <v>0.097826086956522</v>
      </c>
      <c r="R10" s="79">
        <v>2</v>
      </c>
      <c r="S10" s="79">
        <v>4</v>
      </c>
      <c r="T10" s="80">
        <f>IFERROR(R10/(P10),"-")</f>
        <v>0.11111111111111</v>
      </c>
      <c r="U10" s="337">
        <f>IFERROR(J10/SUM(N10:O16),"-")</f>
        <v>5294.1176470588</v>
      </c>
      <c r="V10" s="82">
        <v>2</v>
      </c>
      <c r="W10" s="80">
        <f>IF(P10=0,"-",V10/P10)</f>
        <v>0.11111111111111</v>
      </c>
      <c r="X10" s="336">
        <v>290000</v>
      </c>
      <c r="Y10" s="337">
        <f>IFERROR(X10/P10,"-")</f>
        <v>16111.111111111</v>
      </c>
      <c r="Z10" s="337">
        <f>IFERROR(X10/V10,"-")</f>
        <v>145000</v>
      </c>
      <c r="AA10" s="331">
        <f>SUM(X10:X16)-SUM(J10:J16)</f>
        <v>1905000</v>
      </c>
      <c r="AB10" s="83">
        <f>SUM(X10:X16)/SUM(J10:J16)</f>
        <v>2.7638888888889</v>
      </c>
      <c r="AC10" s="77"/>
      <c r="AD10" s="94">
        <v>2</v>
      </c>
      <c r="AE10" s="95">
        <f>IF(P10=0,"",IF(AD10=0,"",(AD10/P10)))</f>
        <v>0.11111111111111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0.055555555555556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0.11111111111111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0.27777777777778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0.11111111111111</v>
      </c>
      <c r="BP10" s="121">
        <v>1</v>
      </c>
      <c r="BQ10" s="122">
        <f>IFERROR(BP10/BN10,"-")</f>
        <v>0.5</v>
      </c>
      <c r="BR10" s="123">
        <v>235000</v>
      </c>
      <c r="BS10" s="124">
        <f>IFERROR(BR10/BN10,"-")</f>
        <v>117500</v>
      </c>
      <c r="BT10" s="125"/>
      <c r="BU10" s="125"/>
      <c r="BV10" s="125">
        <v>1</v>
      </c>
      <c r="BW10" s="126">
        <v>6</v>
      </c>
      <c r="BX10" s="127">
        <f>IF(P10=0,"",IF(BW10=0,"",(BW10/P10)))</f>
        <v>0.33333333333333</v>
      </c>
      <c r="BY10" s="128">
        <v>1</v>
      </c>
      <c r="BZ10" s="129">
        <f>IFERROR(BY10/BW10,"-")</f>
        <v>0.16666666666667</v>
      </c>
      <c r="CA10" s="130">
        <v>55000</v>
      </c>
      <c r="CB10" s="131">
        <f>IFERROR(CA10/BW10,"-")</f>
        <v>9166.6666666667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290000</v>
      </c>
      <c r="CQ10" s="141">
        <v>235000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1"/>
      <c r="K12" s="79">
        <v>0</v>
      </c>
      <c r="L12" s="79">
        <v>0</v>
      </c>
      <c r="M12" s="79">
        <v>0</v>
      </c>
      <c r="N12" s="91">
        <v>0</v>
      </c>
      <c r="O12" s="92">
        <v>0</v>
      </c>
      <c r="P12" s="93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7"/>
      <c r="V12" s="82">
        <v>0</v>
      </c>
      <c r="W12" s="80" t="str">
        <f>IF(P12=0,"-",V12/P12)</f>
        <v>-</v>
      </c>
      <c r="X12" s="336">
        <v>0</v>
      </c>
      <c r="Y12" s="337" t="str">
        <f>IFERROR(X12/P12,"-")</f>
        <v>-</v>
      </c>
      <c r="Z12" s="337" t="str">
        <f>IFERROR(X12/V12,"-")</f>
        <v>-</v>
      </c>
      <c r="AA12" s="331"/>
      <c r="AB12" s="83"/>
      <c r="AC12" s="77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90"/>
      <c r="H13" s="90"/>
      <c r="I13" s="90"/>
      <c r="J13" s="332"/>
      <c r="K13" s="34">
        <v>0</v>
      </c>
      <c r="L13" s="34">
        <v>0</v>
      </c>
      <c r="M13" s="31">
        <v>0</v>
      </c>
      <c r="N13" s="23">
        <v>119</v>
      </c>
      <c r="O13" s="23">
        <v>0</v>
      </c>
      <c r="P13" s="23">
        <f>N13+O13</f>
        <v>119</v>
      </c>
      <c r="Q13" s="32" t="str">
        <f>IFERROR(P13/M13,"-")</f>
        <v>-</v>
      </c>
      <c r="R13" s="32">
        <v>7</v>
      </c>
      <c r="S13" s="23">
        <v>7</v>
      </c>
      <c r="T13" s="32">
        <f>IFERROR(R13/(P13),"-")</f>
        <v>0.058823529411765</v>
      </c>
      <c r="U13" s="338"/>
      <c r="V13" s="25">
        <v>5</v>
      </c>
      <c r="W13" s="25">
        <f>IF(P13=0,"-",V13/P13)</f>
        <v>0.042016806722689</v>
      </c>
      <c r="X13" s="338">
        <v>62000</v>
      </c>
      <c r="Y13" s="338">
        <f>IFERROR(X13/P13,"-")</f>
        <v>521.00840336134</v>
      </c>
      <c r="Z13" s="338">
        <f>IFERROR(X13/V13,"-")</f>
        <v>12400</v>
      </c>
      <c r="AA13" s="338"/>
      <c r="AB13" s="33"/>
      <c r="AC13" s="57"/>
      <c r="AD13" s="61">
        <v>8</v>
      </c>
      <c r="AE13" s="62">
        <f>IF(P13=0,"",IF(AD13=0,"",(AD13/P13)))</f>
        <v>0.067226890756303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23</v>
      </c>
      <c r="AN13" s="62">
        <f>IF(P13=0,"",IF(AM13=0,"",(AM13/P13)))</f>
        <v>0.19327731092437</v>
      </c>
      <c r="AO13" s="61">
        <v>2</v>
      </c>
      <c r="AP13" s="65">
        <f>IFERROR(AO13/AM13,"-")</f>
        <v>0.08695652173913</v>
      </c>
      <c r="AQ13" s="66">
        <v>41000</v>
      </c>
      <c r="AR13" s="67">
        <f>IFERROR(AQ13/AM13,"-")</f>
        <v>1782.6086956522</v>
      </c>
      <c r="AS13" s="68">
        <v>1</v>
      </c>
      <c r="AT13" s="68"/>
      <c r="AU13" s="68">
        <v>1</v>
      </c>
      <c r="AV13" s="61">
        <v>24</v>
      </c>
      <c r="AW13" s="62">
        <f>IF(P13=0,"",IF(AV13=0,"",(AV13/P13)))</f>
        <v>0.20168067226891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21</v>
      </c>
      <c r="BF13" s="62">
        <f>IF(P13=0,"",IF(BE13=0,"",(BE13/P13)))</f>
        <v>0.17647058823529</v>
      </c>
      <c r="BG13" s="61">
        <v>1</v>
      </c>
      <c r="BH13" s="65">
        <f>IFERROR(BG13/BE13,"-")</f>
        <v>0.047619047619048</v>
      </c>
      <c r="BI13" s="66">
        <v>3000</v>
      </c>
      <c r="BJ13" s="67">
        <f>IFERROR(BI13/BE13,"-")</f>
        <v>142.85714285714</v>
      </c>
      <c r="BK13" s="68">
        <v>1</v>
      </c>
      <c r="BL13" s="68"/>
      <c r="BM13" s="68"/>
      <c r="BN13" s="63">
        <v>27</v>
      </c>
      <c r="BO13" s="64">
        <f>IF(P13=0,"",IF(BN13=0,"",(BN13/P13)))</f>
        <v>0.22689075630252</v>
      </c>
      <c r="BP13" s="61">
        <v>1</v>
      </c>
      <c r="BQ13" s="65">
        <f>IFERROR(BP13/BN13,"-")</f>
        <v>0.037037037037037</v>
      </c>
      <c r="BR13" s="66">
        <v>5000</v>
      </c>
      <c r="BS13" s="67">
        <f>IFERROR(BR13/BN13,"-")</f>
        <v>185.18518518519</v>
      </c>
      <c r="BT13" s="68">
        <v>1</v>
      </c>
      <c r="BU13" s="68"/>
      <c r="BV13" s="68"/>
      <c r="BW13" s="63">
        <v>11</v>
      </c>
      <c r="BX13" s="64">
        <f>IF(P13=0,"",IF(BW13=0,"",(BW13/P13)))</f>
        <v>0.092436974789916</v>
      </c>
      <c r="BY13" s="61">
        <v>1</v>
      </c>
      <c r="BZ13" s="65">
        <f>IFERROR(BY13/BW13,"-")</f>
        <v>0.090909090909091</v>
      </c>
      <c r="CA13" s="66">
        <v>13000</v>
      </c>
      <c r="CB13" s="67">
        <f>IFERROR(CA13/BW13,"-")</f>
        <v>1181.8181818182</v>
      </c>
      <c r="CC13" s="68"/>
      <c r="CD13" s="68"/>
      <c r="CE13" s="68">
        <v>1</v>
      </c>
      <c r="CF13" s="63">
        <v>5</v>
      </c>
      <c r="CG13" s="64">
        <f>IF(P13=0,"",IF(CF13=0,"",(CF13/P13)))</f>
        <v>0.042016806722689</v>
      </c>
      <c r="CH13" s="61"/>
      <c r="CI13" s="65">
        <f>IFERROR(CH13/CF13,"-")</f>
        <v>0</v>
      </c>
      <c r="CJ13" s="66"/>
      <c r="CK13" s="67">
        <f>IFERROR(CJ13/CF13,"-")</f>
        <v>0</v>
      </c>
      <c r="CL13" s="68"/>
      <c r="CM13" s="68"/>
      <c r="CN13" s="68"/>
      <c r="CO13" s="69">
        <v>5</v>
      </c>
      <c r="CP13" s="66">
        <v>62000</v>
      </c>
      <c r="CQ13" s="66">
        <v>31000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30"/>
      <c r="B14" s="348" t="s">
        <v>70</v>
      </c>
      <c r="C14" s="348"/>
      <c r="D14" s="348"/>
      <c r="E14" s="348"/>
      <c r="F14" s="348" t="s">
        <v>71</v>
      </c>
      <c r="G14" s="36"/>
      <c r="H14" s="36"/>
      <c r="I14" s="73"/>
      <c r="J14" s="333"/>
      <c r="K14" s="34">
        <v>227</v>
      </c>
      <c r="L14" s="34">
        <v>125</v>
      </c>
      <c r="M14" s="31">
        <v>292</v>
      </c>
      <c r="N14" s="23">
        <v>25</v>
      </c>
      <c r="O14" s="23">
        <v>1</v>
      </c>
      <c r="P14" s="23">
        <f>N14+O14</f>
        <v>26</v>
      </c>
      <c r="Q14" s="32">
        <f>IFERROR(P14/M14,"-")</f>
        <v>0.089041095890411</v>
      </c>
      <c r="R14" s="32">
        <v>2</v>
      </c>
      <c r="S14" s="23">
        <v>4</v>
      </c>
      <c r="T14" s="32">
        <f>IFERROR(R14/(P14),"-")</f>
        <v>0.076923076923077</v>
      </c>
      <c r="U14" s="338"/>
      <c r="V14" s="25">
        <v>2</v>
      </c>
      <c r="W14" s="25">
        <f>IF(P14=0,"-",V14/P14)</f>
        <v>0.076923076923077</v>
      </c>
      <c r="X14" s="338">
        <v>8000</v>
      </c>
      <c r="Y14" s="338">
        <f>IFERROR(X14/P14,"-")</f>
        <v>307.69230769231</v>
      </c>
      <c r="Z14" s="338">
        <f>IFERROR(X14/V14,"-")</f>
        <v>4000</v>
      </c>
      <c r="AA14" s="338"/>
      <c r="AB14" s="33"/>
      <c r="AC14" s="59"/>
      <c r="AD14" s="61">
        <v>3</v>
      </c>
      <c r="AE14" s="62">
        <f>IF(P14=0,"",IF(AD14=0,"",(AD14/P14)))</f>
        <v>0.11538461538462</v>
      </c>
      <c r="AF14" s="61"/>
      <c r="AG14" s="65">
        <f>IFERROR(AF14/AD14,"-")</f>
        <v>0</v>
      </c>
      <c r="AH14" s="66"/>
      <c r="AI14" s="67">
        <f>IFERROR(AH14/AD14,"-")</f>
        <v>0</v>
      </c>
      <c r="AJ14" s="68"/>
      <c r="AK14" s="68"/>
      <c r="AL14" s="68"/>
      <c r="AM14" s="61">
        <v>4</v>
      </c>
      <c r="AN14" s="62">
        <f>IF(P14=0,"",IF(AM14=0,"",(AM14/P14)))</f>
        <v>0.15384615384615</v>
      </c>
      <c r="AO14" s="61"/>
      <c r="AP14" s="65">
        <f>IFERROR(AO14/AM14,"-")</f>
        <v>0</v>
      </c>
      <c r="AQ14" s="66"/>
      <c r="AR14" s="67">
        <f>IFERROR(AQ14/AM14,"-")</f>
        <v>0</v>
      </c>
      <c r="AS14" s="68"/>
      <c r="AT14" s="68"/>
      <c r="AU14" s="68"/>
      <c r="AV14" s="61"/>
      <c r="AW14" s="62">
        <f>IF(P14=0,"",IF(AV14=0,"",(AV14/P14)))</f>
        <v>0</v>
      </c>
      <c r="AX14" s="61"/>
      <c r="AY14" s="65" t="str">
        <f>IFERROR(AX14/AV14,"-")</f>
        <v>-</v>
      </c>
      <c r="AZ14" s="66"/>
      <c r="BA14" s="67" t="str">
        <f>IFERROR(AZ14/AV14,"-")</f>
        <v>-</v>
      </c>
      <c r="BB14" s="68"/>
      <c r="BC14" s="68"/>
      <c r="BD14" s="68"/>
      <c r="BE14" s="61">
        <v>3</v>
      </c>
      <c r="BF14" s="62">
        <f>IF(P14=0,"",IF(BE14=0,"",(BE14/P14)))</f>
        <v>0.11538461538462</v>
      </c>
      <c r="BG14" s="61"/>
      <c r="BH14" s="65">
        <f>IFERROR(BG14/BE14,"-")</f>
        <v>0</v>
      </c>
      <c r="BI14" s="66"/>
      <c r="BJ14" s="67">
        <f>IFERROR(BI14/BE14,"-")</f>
        <v>0</v>
      </c>
      <c r="BK14" s="68"/>
      <c r="BL14" s="68"/>
      <c r="BM14" s="68"/>
      <c r="BN14" s="63">
        <v>11</v>
      </c>
      <c r="BO14" s="64">
        <f>IF(P14=0,"",IF(BN14=0,"",(BN14/P14)))</f>
        <v>0.42307692307692</v>
      </c>
      <c r="BP14" s="61">
        <v>1</v>
      </c>
      <c r="BQ14" s="65">
        <f>IFERROR(BP14/BN14,"-")</f>
        <v>0.090909090909091</v>
      </c>
      <c r="BR14" s="66">
        <v>5000</v>
      </c>
      <c r="BS14" s="67">
        <f>IFERROR(BR14/BN14,"-")</f>
        <v>454.54545454545</v>
      </c>
      <c r="BT14" s="68">
        <v>1</v>
      </c>
      <c r="BU14" s="68"/>
      <c r="BV14" s="68"/>
      <c r="BW14" s="63">
        <v>3</v>
      </c>
      <c r="BX14" s="64">
        <f>IF(P14=0,"",IF(BW14=0,"",(BW14/P14)))</f>
        <v>0.11538461538462</v>
      </c>
      <c r="BY14" s="61"/>
      <c r="BZ14" s="65">
        <f>IFERROR(BY14/BW14,"-")</f>
        <v>0</v>
      </c>
      <c r="CA14" s="66"/>
      <c r="CB14" s="67">
        <f>IFERROR(CA14/BW14,"-")</f>
        <v>0</v>
      </c>
      <c r="CC14" s="68"/>
      <c r="CD14" s="68"/>
      <c r="CE14" s="68"/>
      <c r="CF14" s="63">
        <v>2</v>
      </c>
      <c r="CG14" s="64">
        <f>IF(P14=0,"",IF(CF14=0,"",(CF14/P14)))</f>
        <v>0.076923076923077</v>
      </c>
      <c r="CH14" s="61">
        <v>1</v>
      </c>
      <c r="CI14" s="65">
        <f>IFERROR(CH14/CF14,"-")</f>
        <v>0.5</v>
      </c>
      <c r="CJ14" s="66">
        <v>3000</v>
      </c>
      <c r="CK14" s="67">
        <f>IFERROR(CJ14/CF14,"-")</f>
        <v>1500</v>
      </c>
      <c r="CL14" s="68">
        <v>1</v>
      </c>
      <c r="CM14" s="68"/>
      <c r="CN14" s="68"/>
      <c r="CO14" s="69">
        <v>2</v>
      </c>
      <c r="CP14" s="66">
        <v>8000</v>
      </c>
      <c r="CQ14" s="66">
        <v>5000</v>
      </c>
      <c r="CR14" s="66"/>
      <c r="CS14" s="70" t="str">
        <f>IF(AND(CQ14=0,CR14=0),"",IF(AND(CQ14&lt;=100000,CR14&lt;=100000),"",IF(CQ14/CP14&gt;0.7,"男高",IF(CR14/CP14&gt;0.7,"女高",""))))</f>
        <v/>
      </c>
    </row>
    <row r="15" spans="1:98">
      <c r="A15" s="19"/>
      <c r="B15" s="348" t="s">
        <v>72</v>
      </c>
      <c r="C15" s="348"/>
      <c r="D15" s="348"/>
      <c r="E15" s="348"/>
      <c r="F15" s="348" t="s">
        <v>71</v>
      </c>
      <c r="G15" s="40"/>
      <c r="H15" s="40"/>
      <c r="I15" s="40"/>
      <c r="J15" s="334"/>
      <c r="K15" s="41">
        <v>488</v>
      </c>
      <c r="L15" s="41">
        <v>174</v>
      </c>
      <c r="M15" s="41">
        <v>369</v>
      </c>
      <c r="N15" s="41">
        <v>41</v>
      </c>
      <c r="O15" s="41">
        <v>0</v>
      </c>
      <c r="P15" s="41">
        <f>N15+O15</f>
        <v>41</v>
      </c>
      <c r="Q15" s="42">
        <f>IFERROR(P15/M15,"-")</f>
        <v>0.11111111111111</v>
      </c>
      <c r="R15" s="76">
        <v>7</v>
      </c>
      <c r="S15" s="76">
        <v>5</v>
      </c>
      <c r="T15" s="42">
        <f>IFERROR(R15/(P15),"-")</f>
        <v>0.17073170731707</v>
      </c>
      <c r="U15" s="339"/>
      <c r="V15" s="44">
        <v>7</v>
      </c>
      <c r="W15" s="42">
        <f>IF(P15=0,"-",V15/P15)</f>
        <v>0.17073170731707</v>
      </c>
      <c r="X15" s="334">
        <v>2625000</v>
      </c>
      <c r="Y15" s="334">
        <f>IFERROR(X15/P15,"-")</f>
        <v>64024.390243902</v>
      </c>
      <c r="Z15" s="334">
        <f>IFERROR(X15/V15,"-")</f>
        <v>375000</v>
      </c>
      <c r="AA15" s="334"/>
      <c r="AB15" s="45"/>
      <c r="AC15" s="58"/>
      <c r="AD15" s="60">
        <v>2</v>
      </c>
      <c r="AE15" s="60">
        <f>IF(P15=0,"",IF(AD15=0,"",(AD15/P15)))</f>
        <v>0.048780487804878</v>
      </c>
      <c r="AF15" s="60"/>
      <c r="AG15" s="60">
        <f>IFERROR(AF15/AD15,"-")</f>
        <v>0</v>
      </c>
      <c r="AH15" s="60"/>
      <c r="AI15" s="60">
        <f>IFERROR(AH15/AD15,"-")</f>
        <v>0</v>
      </c>
      <c r="AJ15" s="60"/>
      <c r="AK15" s="60"/>
      <c r="AL15" s="60"/>
      <c r="AM15" s="60">
        <v>1</v>
      </c>
      <c r="AN15" s="60">
        <f>IF(P15=0,"",IF(AM15=0,"",(AM15/P15)))</f>
        <v>0.024390243902439</v>
      </c>
      <c r="AO15" s="60"/>
      <c r="AP15" s="60">
        <f>IFERROR(AO15/AM15,"-")</f>
        <v>0</v>
      </c>
      <c r="AQ15" s="60"/>
      <c r="AR15" s="60">
        <f>IFERROR(AQ15/AM15,"-")</f>
        <v>0</v>
      </c>
      <c r="AS15" s="60"/>
      <c r="AT15" s="60"/>
      <c r="AU15" s="60"/>
      <c r="AV15" s="60"/>
      <c r="AW15" s="60">
        <f>IF(P15=0,"",IF(AV15=0,"",(AV15/P15)))</f>
        <v>0</v>
      </c>
      <c r="AX15" s="60"/>
      <c r="AY15" s="60" t="str">
        <f>IFERROR(AX15/AV15,"-")</f>
        <v>-</v>
      </c>
      <c r="AZ15" s="60"/>
      <c r="BA15" s="60" t="str">
        <f>IFERROR(AZ15/AV15,"-")</f>
        <v>-</v>
      </c>
      <c r="BB15" s="60"/>
      <c r="BC15" s="60"/>
      <c r="BD15" s="60"/>
      <c r="BE15" s="60">
        <v>7</v>
      </c>
      <c r="BF15" s="60">
        <f>IF(P15=0,"",IF(BE15=0,"",(BE15/P15)))</f>
        <v>0.17073170731707</v>
      </c>
      <c r="BG15" s="60"/>
      <c r="BH15" s="60">
        <f>IFERROR(BG15/BE15,"-")</f>
        <v>0</v>
      </c>
      <c r="BI15" s="60"/>
      <c r="BJ15" s="60">
        <f>IFERROR(BI15/BE15,"-")</f>
        <v>0</v>
      </c>
      <c r="BK15" s="60"/>
      <c r="BL15" s="60"/>
      <c r="BM15" s="60"/>
      <c r="BN15" s="60">
        <v>16</v>
      </c>
      <c r="BO15" s="60">
        <f>IF(P15=0,"",IF(BN15=0,"",(BN15/P15)))</f>
        <v>0.39024390243902</v>
      </c>
      <c r="BP15" s="60">
        <v>1</v>
      </c>
      <c r="BQ15" s="60">
        <f>IFERROR(BP15/BN15,"-")</f>
        <v>0.0625</v>
      </c>
      <c r="BR15" s="60">
        <v>51000</v>
      </c>
      <c r="BS15" s="60">
        <f>IFERROR(BR15/BN15,"-")</f>
        <v>3187.5</v>
      </c>
      <c r="BT15" s="60"/>
      <c r="BU15" s="60"/>
      <c r="BV15" s="60">
        <v>1</v>
      </c>
      <c r="BW15" s="60">
        <v>12</v>
      </c>
      <c r="BX15" s="60">
        <f>IF(P15=0,"",IF(BW15=0,"",(BW15/P15)))</f>
        <v>0.29268292682927</v>
      </c>
      <c r="BY15" s="60">
        <v>4</v>
      </c>
      <c r="BZ15" s="60">
        <f>IFERROR(BY15/BW15,"-")</f>
        <v>0.33333333333333</v>
      </c>
      <c r="CA15" s="60">
        <v>2501000</v>
      </c>
      <c r="CB15" s="60">
        <f>IFERROR(CA15/BW15,"-")</f>
        <v>208416.66666667</v>
      </c>
      <c r="CC15" s="60">
        <v>1</v>
      </c>
      <c r="CD15" s="60"/>
      <c r="CE15" s="60">
        <v>3</v>
      </c>
      <c r="CF15" s="60">
        <v>3</v>
      </c>
      <c r="CG15" s="60">
        <f>IF(P15=0,"",IF(CF15=0,"",(CF15/P15)))</f>
        <v>0.073170731707317</v>
      </c>
      <c r="CH15" s="60">
        <v>2</v>
      </c>
      <c r="CI15" s="60">
        <f>IFERROR(CH15/CF15,"-")</f>
        <v>0.66666666666667</v>
      </c>
      <c r="CJ15" s="60">
        <v>73000</v>
      </c>
      <c r="CK15" s="60">
        <f>IFERROR(CJ15/CF15,"-")</f>
        <v>24333.333333333</v>
      </c>
      <c r="CL15" s="60"/>
      <c r="CM15" s="60"/>
      <c r="CN15" s="60">
        <v>2</v>
      </c>
      <c r="CO15" s="60">
        <v>7</v>
      </c>
      <c r="CP15" s="60">
        <v>2625000</v>
      </c>
      <c r="CQ15" s="60">
        <v>2355000</v>
      </c>
      <c r="CR15" s="60"/>
      <c r="CS15" s="60" t="str">
        <f>IF(AND(CQ15=0,CR15=0),"",IF(AND(CQ15&lt;=100000,CR15&lt;=100000),"",IF(CQ15/CP15&gt;0.7,"男高",IF(CR15/CP15&gt;0.7,"女高",""))))</f>
        <v>男高</v>
      </c>
    </row>
    <row r="16" spans="1:98">
      <c r="B16" s="348" t="s">
        <v>73</v>
      </c>
      <c r="C16" s="348"/>
      <c r="D16" s="348"/>
      <c r="E16" s="348"/>
      <c r="F16" s="348" t="s">
        <v>71</v>
      </c>
      <c r="G16" s="72"/>
      <c r="H16" s="72"/>
      <c r="I16" s="72"/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f>N16+O16</f>
        <v>0</v>
      </c>
      <c r="Q16" s="72" t="str">
        <f>IFERROR(P16/M16,"-")</f>
        <v>-</v>
      </c>
      <c r="R16" s="72">
        <v>0</v>
      </c>
      <c r="S16" s="72">
        <v>0</v>
      </c>
      <c r="T16" s="72" t="str">
        <f>IFERROR(R16/(P16),"-")</f>
        <v>-</v>
      </c>
      <c r="V16" s="72">
        <v>0</v>
      </c>
      <c r="W16" s="72" t="str">
        <f>IF(P16=0,"-",V16/P16)</f>
        <v>-</v>
      </c>
      <c r="X16" s="72">
        <v>0</v>
      </c>
      <c r="Y16" s="72" t="str">
        <f>IFERROR(X16/P16,"-")</f>
        <v>-</v>
      </c>
      <c r="Z16" s="72" t="str">
        <f>IFERROR(X16/V16,"-")</f>
        <v>-</v>
      </c>
      <c r="AD16" s="72"/>
      <c r="AE16" s="72" t="str">
        <f>IF(P16=0,"",IF(AD16=0,"",(AD16/P16)))</f>
        <v/>
      </c>
      <c r="AF16" s="72"/>
      <c r="AG16" s="72" t="str">
        <f>IFERROR(AF16/AD16,"-")</f>
        <v>-</v>
      </c>
      <c r="AH16" s="72"/>
      <c r="AI16" s="72" t="str">
        <f>IFERROR(AH16/AD16,"-")</f>
        <v>-</v>
      </c>
      <c r="AJ16" s="72"/>
      <c r="AK16" s="72"/>
      <c r="AL16" s="72"/>
      <c r="AM16" s="72"/>
      <c r="AN16" s="72" t="str">
        <f>IF(P16=0,"",IF(AM16=0,"",(AM16/P16)))</f>
        <v/>
      </c>
      <c r="AO16" s="72"/>
      <c r="AP16" s="72" t="str">
        <f>IFERROR(AO16/AM16,"-")</f>
        <v>-</v>
      </c>
      <c r="AQ16" s="72"/>
      <c r="AR16" s="72" t="str">
        <f>IFERROR(AQ16/AM16,"-")</f>
        <v>-</v>
      </c>
      <c r="AS16" s="72"/>
      <c r="AT16" s="72"/>
      <c r="AU16" s="72"/>
      <c r="AV16" s="72"/>
      <c r="AW16" s="72" t="str">
        <f>IF(P16=0,"",IF(AV16=0,"",(AV16/P16)))</f>
        <v/>
      </c>
      <c r="AX16" s="72"/>
      <c r="AY16" s="72" t="str">
        <f>IFERROR(AX16/AV16,"-")</f>
        <v>-</v>
      </c>
      <c r="AZ16" s="72"/>
      <c r="BA16" s="72" t="str">
        <f>IFERROR(AZ16/AV16,"-")</f>
        <v>-</v>
      </c>
      <c r="BB16" s="72"/>
      <c r="BC16" s="72"/>
      <c r="BD16" s="72"/>
      <c r="BE16" s="72"/>
      <c r="BF16" s="72" t="str">
        <f>IF(P16=0,"",IF(BE16=0,"",(BE16/P16)))</f>
        <v/>
      </c>
      <c r="BG16" s="72"/>
      <c r="BH16" s="72" t="str">
        <f>IFERROR(BG16/BE16,"-")</f>
        <v>-</v>
      </c>
      <c r="BI16" s="72"/>
      <c r="BJ16" s="72" t="str">
        <f>IFERROR(BI16/BE16,"-")</f>
        <v>-</v>
      </c>
      <c r="BK16" s="72"/>
      <c r="BL16" s="72"/>
      <c r="BM16" s="72"/>
      <c r="BN16" s="72"/>
      <c r="BO16" s="72" t="str">
        <f>IF(P16=0,"",IF(BN16=0,"",(BN16/P16)))</f>
        <v/>
      </c>
      <c r="BP16" s="72"/>
      <c r="BQ16" s="72" t="str">
        <f>IFERROR(BP16/BN16,"-")</f>
        <v>-</v>
      </c>
      <c r="BR16" s="72"/>
      <c r="BS16" s="72" t="str">
        <f>IFERROR(BR16/BN16,"-")</f>
        <v>-</v>
      </c>
      <c r="BT16" s="72"/>
      <c r="BU16" s="72"/>
      <c r="BV16" s="72"/>
      <c r="BW16" s="72"/>
      <c r="BX16" s="72" t="str">
        <f>IF(P16=0,"",IF(BW16=0,"",(BW16/P16)))</f>
        <v/>
      </c>
      <c r="BY16" s="72"/>
      <c r="BZ16" s="72" t="str">
        <f>IFERROR(BY16/BW16,"-")</f>
        <v>-</v>
      </c>
      <c r="CA16" s="72"/>
      <c r="CB16" s="72" t="str">
        <f>IFERROR(CA16/BW16,"-")</f>
        <v>-</v>
      </c>
      <c r="CC16" s="72"/>
      <c r="CD16" s="72"/>
      <c r="CE16" s="72"/>
      <c r="CF16" s="72"/>
      <c r="CG16" s="72" t="str">
        <f>IF(P16=0,"",IF(CF16=0,"",(CF16/P16)))</f>
        <v/>
      </c>
      <c r="CH16" s="72"/>
      <c r="CI16" s="72" t="str">
        <f>IFERROR(CH16/CF16,"-")</f>
        <v>-</v>
      </c>
      <c r="CJ16" s="72"/>
      <c r="CK16" s="72" t="str">
        <f>IFERROR(CJ16/CF16,"-")</f>
        <v>-</v>
      </c>
      <c r="CL16" s="72"/>
      <c r="CM16" s="72"/>
      <c r="CN16" s="72"/>
      <c r="CO16" s="72">
        <v>0</v>
      </c>
      <c r="CP16" s="72">
        <v>0</v>
      </c>
      <c r="CQ16" s="72"/>
      <c r="CR16" s="72"/>
      <c r="CS16" s="72" t="str">
        <f>IF(AND(CQ16=0,CR16=0),"",IF(AND(CQ16&lt;=100000,CR16&lt;=100000),"",IF(CQ16/CP16&gt;0.7,"男高",IF(CR16/CP16&gt;0.7,"女高",""))))</f>
        <v/>
      </c>
    </row>
    <row r="19" spans="1:98">
      <c r="A19" s="72">
        <f>AB19</f>
        <v>2.7638888888889</v>
      </c>
      <c r="G19" s="72" t="s">
        <v>74</v>
      </c>
      <c r="J19" s="72">
        <f>SUM(J6:J18)</f>
        <v>1080000</v>
      </c>
      <c r="K19" s="72">
        <f>SUM(K6:K18)</f>
        <v>755</v>
      </c>
      <c r="L19" s="72">
        <f>SUM(L6:L18)</f>
        <v>299</v>
      </c>
      <c r="M19" s="72">
        <f>SUM(M6:M18)</f>
        <v>845</v>
      </c>
      <c r="N19" s="72">
        <f>SUM(N6:N18)</f>
        <v>203</v>
      </c>
      <c r="O19" s="72">
        <f>SUM(O6:O18)</f>
        <v>1</v>
      </c>
      <c r="P19" s="72">
        <f>SUM(P6:P18)</f>
        <v>204</v>
      </c>
      <c r="Q19" s="72">
        <f>IFERROR(P19/M19,"-")</f>
        <v>0.2414201183432</v>
      </c>
      <c r="R19" s="72">
        <f>SUM(R6:R18)</f>
        <v>18</v>
      </c>
      <c r="S19" s="72">
        <f>SUM(S6:S18)</f>
        <v>20</v>
      </c>
      <c r="T19" s="72">
        <f>IFERROR(R19/P19,"-")</f>
        <v>0.088235294117647</v>
      </c>
      <c r="U19" s="72">
        <f>IFERROR(J19/P19,"-")</f>
        <v>5294.1176470588</v>
      </c>
      <c r="V19" s="72">
        <f>SUM(V6:V18)</f>
        <v>16</v>
      </c>
      <c r="W19" s="72">
        <f>IFERROR(V19/P19,"-")</f>
        <v>0.07843137254902</v>
      </c>
      <c r="X19" s="72">
        <f>SUM(X6:X18)</f>
        <v>2985000</v>
      </c>
      <c r="Y19" s="72">
        <f>IFERROR(X19/P19,"-")</f>
        <v>14632.352941176</v>
      </c>
      <c r="Z19" s="72">
        <f>IFERROR(X19/V19,"-")</f>
        <v>186562.5</v>
      </c>
      <c r="AA19" s="72">
        <f>X19-J19</f>
        <v>1905000</v>
      </c>
      <c r="AB19" s="72">
        <f>X19/J19</f>
        <v>2.7638888888889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6"/>
    <mergeCell ref="J10:J16"/>
    <mergeCell ref="U10:U16"/>
    <mergeCell ref="AA10:AA16"/>
    <mergeCell ref="AB10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2.34</v>
      </c>
      <c r="B6" s="348" t="s">
        <v>76</v>
      </c>
      <c r="C6" s="348" t="s">
        <v>77</v>
      </c>
      <c r="D6" s="348" t="s">
        <v>78</v>
      </c>
      <c r="E6" s="348" t="s">
        <v>79</v>
      </c>
      <c r="F6" s="348" t="s">
        <v>69</v>
      </c>
      <c r="G6" s="90" t="s">
        <v>80</v>
      </c>
      <c r="H6" s="90" t="s">
        <v>81</v>
      </c>
      <c r="I6" s="90" t="s">
        <v>82</v>
      </c>
      <c r="J6" s="331">
        <v>150000</v>
      </c>
      <c r="K6" s="79">
        <v>0</v>
      </c>
      <c r="L6" s="79">
        <v>0</v>
      </c>
      <c r="M6" s="79">
        <v>0</v>
      </c>
      <c r="N6" s="91">
        <v>27</v>
      </c>
      <c r="O6" s="92">
        <v>1</v>
      </c>
      <c r="P6" s="93">
        <f>N6+O6</f>
        <v>28</v>
      </c>
      <c r="Q6" s="80" t="str">
        <f>IFERROR(P6/M6,"-")</f>
        <v>-</v>
      </c>
      <c r="R6" s="79">
        <v>1</v>
      </c>
      <c r="S6" s="79">
        <v>4</v>
      </c>
      <c r="T6" s="80">
        <f>IFERROR(R6/(P6),"-")</f>
        <v>0.035714285714286</v>
      </c>
      <c r="U6" s="337">
        <f>IFERROR(J6/SUM(N6:O7),"-")</f>
        <v>2083.3333333333</v>
      </c>
      <c r="V6" s="82">
        <v>1</v>
      </c>
      <c r="W6" s="80">
        <f>IF(P6=0,"-",V6/P6)</f>
        <v>0.035714285714286</v>
      </c>
      <c r="X6" s="336">
        <v>18000</v>
      </c>
      <c r="Y6" s="337">
        <f>IFERROR(X6/P6,"-")</f>
        <v>642.85714285714</v>
      </c>
      <c r="Z6" s="337">
        <f>IFERROR(X6/V6,"-")</f>
        <v>18000</v>
      </c>
      <c r="AA6" s="331">
        <f>SUM(X6:X7)-SUM(J6:J7)</f>
        <v>201000</v>
      </c>
      <c r="AB6" s="83">
        <f>SUM(X6:X7)/SUM(J6:J7)</f>
        <v>2.34</v>
      </c>
      <c r="AC6" s="77"/>
      <c r="AD6" s="94">
        <v>2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0.25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0.035714285714286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0.17857142857143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9</v>
      </c>
      <c r="BX6" s="127">
        <f>IF(P6=0,"",IF(BW6=0,"",(BW6/P6)))</f>
        <v>0.32142857142857</v>
      </c>
      <c r="BY6" s="128">
        <v>1</v>
      </c>
      <c r="BZ6" s="129">
        <f>IFERROR(BY6/BW6,"-")</f>
        <v>0.11111111111111</v>
      </c>
      <c r="CA6" s="130">
        <v>18000</v>
      </c>
      <c r="CB6" s="131">
        <f>IFERROR(CA6/BW6,"-")</f>
        <v>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83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186</v>
      </c>
      <c r="L7" s="79">
        <v>117</v>
      </c>
      <c r="M7" s="79">
        <v>154</v>
      </c>
      <c r="N7" s="91">
        <v>44</v>
      </c>
      <c r="O7" s="92">
        <v>0</v>
      </c>
      <c r="P7" s="93">
        <f>N7+O7</f>
        <v>44</v>
      </c>
      <c r="Q7" s="80">
        <f>IFERROR(P7/M7,"-")</f>
        <v>0.28571428571429</v>
      </c>
      <c r="R7" s="79">
        <v>5</v>
      </c>
      <c r="S7" s="79">
        <v>10</v>
      </c>
      <c r="T7" s="80">
        <f>IFERROR(R7/(P7),"-")</f>
        <v>0.11363636363636</v>
      </c>
      <c r="U7" s="337"/>
      <c r="V7" s="82">
        <v>3</v>
      </c>
      <c r="W7" s="80">
        <f>IF(P7=0,"-",V7/P7)</f>
        <v>0.068181818181818</v>
      </c>
      <c r="X7" s="336">
        <v>333000</v>
      </c>
      <c r="Y7" s="337">
        <f>IFERROR(X7/P7,"-")</f>
        <v>7568.1818181818</v>
      </c>
      <c r="Z7" s="337">
        <f>IFERROR(X7/V7,"-")</f>
        <v>111000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0.090909090909091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0.15909090909091</v>
      </c>
      <c r="AX7" s="106">
        <v>1</v>
      </c>
      <c r="AY7" s="108">
        <f>IFERROR(AX7/AV7,"-")</f>
        <v>0.14285714285714</v>
      </c>
      <c r="AZ7" s="109">
        <v>5000</v>
      </c>
      <c r="BA7" s="110">
        <f>IFERROR(AZ7/AV7,"-")</f>
        <v>714.28571428571</v>
      </c>
      <c r="BB7" s="111">
        <v>1</v>
      </c>
      <c r="BC7" s="111"/>
      <c r="BD7" s="111"/>
      <c r="BE7" s="112">
        <v>8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0.27272727272727</v>
      </c>
      <c r="BP7" s="121">
        <v>1</v>
      </c>
      <c r="BQ7" s="122">
        <f>IFERROR(BP7/BN7,"-")</f>
        <v>0.083333333333333</v>
      </c>
      <c r="BR7" s="123">
        <v>323000</v>
      </c>
      <c r="BS7" s="124">
        <f>IFERROR(BR7/BN7,"-")</f>
        <v>26916.666666667</v>
      </c>
      <c r="BT7" s="125"/>
      <c r="BU7" s="125"/>
      <c r="BV7" s="125">
        <v>1</v>
      </c>
      <c r="BW7" s="126">
        <v>9</v>
      </c>
      <c r="BX7" s="127">
        <f>IF(P7=0,"",IF(BW7=0,"",(BW7/P7)))</f>
        <v>0.20454545454545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4</v>
      </c>
      <c r="CG7" s="134">
        <f>IF(P7=0,"",IF(CF7=0,"",(CF7/P7)))</f>
        <v>0.090909090909091</v>
      </c>
      <c r="CH7" s="135">
        <v>1</v>
      </c>
      <c r="CI7" s="136">
        <f>IFERROR(CH7/CF7,"-")</f>
        <v>0.25</v>
      </c>
      <c r="CJ7" s="137">
        <v>5000</v>
      </c>
      <c r="CK7" s="138">
        <f>IFERROR(CJ7/CF7,"-")</f>
        <v>1250</v>
      </c>
      <c r="CL7" s="139">
        <v>1</v>
      </c>
      <c r="CM7" s="139"/>
      <c r="CN7" s="139"/>
      <c r="CO7" s="140">
        <v>3</v>
      </c>
      <c r="CP7" s="141">
        <v>333000</v>
      </c>
      <c r="CQ7" s="141">
        <v>323000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2.34</v>
      </c>
      <c r="B10" s="39"/>
      <c r="C10" s="39"/>
      <c r="D10" s="39"/>
      <c r="E10" s="39"/>
      <c r="F10" s="39"/>
      <c r="G10" s="40" t="s">
        <v>84</v>
      </c>
      <c r="H10" s="40"/>
      <c r="I10" s="40"/>
      <c r="J10" s="334">
        <f>SUM(J6:J9)</f>
        <v>150000</v>
      </c>
      <c r="K10" s="41">
        <f>SUM(K6:K9)</f>
        <v>186</v>
      </c>
      <c r="L10" s="41">
        <f>SUM(L6:L9)</f>
        <v>117</v>
      </c>
      <c r="M10" s="41">
        <f>SUM(M6:M9)</f>
        <v>154</v>
      </c>
      <c r="N10" s="41">
        <f>SUM(N6:N9)</f>
        <v>71</v>
      </c>
      <c r="O10" s="41">
        <f>SUM(O6:O9)</f>
        <v>1</v>
      </c>
      <c r="P10" s="41">
        <f>SUM(P6:P9)</f>
        <v>72</v>
      </c>
      <c r="Q10" s="42">
        <f>IFERROR(P10/M10,"-")</f>
        <v>0.46753246753247</v>
      </c>
      <c r="R10" s="76">
        <f>SUM(R6:R9)</f>
        <v>6</v>
      </c>
      <c r="S10" s="76">
        <f>SUM(S6:S9)</f>
        <v>14</v>
      </c>
      <c r="T10" s="42">
        <f>IFERROR(R10/P10,"-")</f>
        <v>0.083333333333333</v>
      </c>
      <c r="U10" s="339">
        <f>IFERROR(J10/P10,"-")</f>
        <v>2083.3333333333</v>
      </c>
      <c r="V10" s="44">
        <f>SUM(V6:V9)</f>
        <v>4</v>
      </c>
      <c r="W10" s="42">
        <f>IFERROR(V10/P10,"-")</f>
        <v>0.055555555555556</v>
      </c>
      <c r="X10" s="334">
        <f>SUM(X6:X9)</f>
        <v>351000</v>
      </c>
      <c r="Y10" s="334">
        <f>IFERROR(X10/P10,"-")</f>
        <v>4875</v>
      </c>
      <c r="Z10" s="334">
        <f>IFERROR(X10/V10,"-")</f>
        <v>87750</v>
      </c>
      <c r="AA10" s="334">
        <f>X10-J10</f>
        <v>201000</v>
      </c>
      <c r="AB10" s="45">
        <f>X10/J10</f>
        <v>2.34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85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86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2.1478207545489</v>
      </c>
      <c r="B6" s="348" t="s">
        <v>87</v>
      </c>
      <c r="C6" s="348"/>
      <c r="D6" s="348"/>
      <c r="E6" s="177" t="s">
        <v>88</v>
      </c>
      <c r="F6" s="177" t="s">
        <v>89</v>
      </c>
      <c r="G6" s="341">
        <v>1965015</v>
      </c>
      <c r="H6" s="178">
        <v>2723</v>
      </c>
      <c r="I6" s="178">
        <v>0</v>
      </c>
      <c r="J6" s="178">
        <v>41300</v>
      </c>
      <c r="K6" s="179">
        <v>649</v>
      </c>
      <c r="L6" s="180">
        <f>IFERROR(K6/J6,"-")</f>
        <v>0.015714285714286</v>
      </c>
      <c r="M6" s="178">
        <v>40</v>
      </c>
      <c r="N6" s="178">
        <v>260</v>
      </c>
      <c r="O6" s="180">
        <f>IFERROR(M6/(K6),"-")</f>
        <v>0.061633281972265</v>
      </c>
      <c r="P6" s="181">
        <f>IFERROR(G6/SUM(K6:K6),"-")</f>
        <v>3027.7580893683</v>
      </c>
      <c r="Q6" s="182">
        <v>98</v>
      </c>
      <c r="R6" s="180">
        <f>IF(K6=0,"-",Q6/K6)</f>
        <v>0.15100154083205</v>
      </c>
      <c r="S6" s="346">
        <v>4220500</v>
      </c>
      <c r="T6" s="347">
        <f>IFERROR(S6/K6,"-")</f>
        <v>6503.0816640986</v>
      </c>
      <c r="U6" s="347">
        <f>IFERROR(S6/Q6,"-")</f>
        <v>43066.326530612</v>
      </c>
      <c r="V6" s="341">
        <f>SUM(S6:S6)-SUM(G6:G6)</f>
        <v>2255485</v>
      </c>
      <c r="W6" s="184">
        <f>SUM(S6:S6)/SUM(G6:G6)</f>
        <v>2.1478207545489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5</v>
      </c>
      <c r="AR6" s="198">
        <f>IF(K6=0,"",IF(AQ6=0,"",(AQ6/K6)))</f>
        <v>0.0077041602465331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18</v>
      </c>
      <c r="BA6" s="204">
        <f>IF(K6=0,"",IF(AZ6=0,"",(AZ6/K6)))</f>
        <v>0.027734976887519</v>
      </c>
      <c r="BB6" s="203">
        <v>1</v>
      </c>
      <c r="BC6" s="205">
        <f>IFERROR(BB6/AZ6,"-")</f>
        <v>0.055555555555556</v>
      </c>
      <c r="BD6" s="206">
        <v>5000</v>
      </c>
      <c r="BE6" s="207">
        <f>IFERROR(BD6/AZ6,"-")</f>
        <v>277.77777777778</v>
      </c>
      <c r="BF6" s="208">
        <v>1</v>
      </c>
      <c r="BG6" s="208"/>
      <c r="BH6" s="208"/>
      <c r="BI6" s="209">
        <v>251</v>
      </c>
      <c r="BJ6" s="210">
        <f>IF(K6=0,"",IF(BI6=0,"",(BI6/K6)))</f>
        <v>0.38674884437596</v>
      </c>
      <c r="BK6" s="211">
        <v>29</v>
      </c>
      <c r="BL6" s="212">
        <f>IFERROR(BK6/BI6,"-")</f>
        <v>0.11553784860558</v>
      </c>
      <c r="BM6" s="213">
        <v>655000</v>
      </c>
      <c r="BN6" s="214">
        <f>IFERROR(BM6/BI6,"-")</f>
        <v>2609.561752988</v>
      </c>
      <c r="BO6" s="215">
        <v>19</v>
      </c>
      <c r="BP6" s="215">
        <v>3</v>
      </c>
      <c r="BQ6" s="215">
        <v>7</v>
      </c>
      <c r="BR6" s="216">
        <v>294</v>
      </c>
      <c r="BS6" s="217">
        <f>IF(K6=0,"",IF(BR6=0,"",(BR6/K6)))</f>
        <v>0.45300462249615</v>
      </c>
      <c r="BT6" s="218">
        <v>48</v>
      </c>
      <c r="BU6" s="219">
        <f>IFERROR(BT6/BR6,"-")</f>
        <v>0.16326530612245</v>
      </c>
      <c r="BV6" s="220">
        <v>2474500</v>
      </c>
      <c r="BW6" s="221">
        <f>IFERROR(BV6/BR6,"-")</f>
        <v>8416.6666666667</v>
      </c>
      <c r="BX6" s="222">
        <v>16</v>
      </c>
      <c r="BY6" s="222">
        <v>11</v>
      </c>
      <c r="BZ6" s="222">
        <v>21</v>
      </c>
      <c r="CA6" s="223">
        <v>81</v>
      </c>
      <c r="CB6" s="224">
        <f>IF(K6=0,"",IF(CA6=0,"",(CA6/K6)))</f>
        <v>0.12480739599384</v>
      </c>
      <c r="CC6" s="225">
        <v>20</v>
      </c>
      <c r="CD6" s="226">
        <f>IFERROR(CC6/CA6,"-")</f>
        <v>0.24691358024691</v>
      </c>
      <c r="CE6" s="227">
        <v>1086000</v>
      </c>
      <c r="CF6" s="228">
        <f>IFERROR(CE6/CA6,"-")</f>
        <v>13407.407407407</v>
      </c>
      <c r="CG6" s="229">
        <v>6</v>
      </c>
      <c r="CH6" s="229">
        <v>3</v>
      </c>
      <c r="CI6" s="229">
        <v>11</v>
      </c>
      <c r="CJ6" s="230">
        <v>98</v>
      </c>
      <c r="CK6" s="231">
        <v>4220500</v>
      </c>
      <c r="CL6" s="231">
        <v>583000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90</v>
      </c>
      <c r="C7" s="348"/>
      <c r="D7" s="348"/>
      <c r="E7" s="177" t="s">
        <v>91</v>
      </c>
      <c r="F7" s="177" t="s">
        <v>89</v>
      </c>
      <c r="G7" s="341">
        <v>0</v>
      </c>
      <c r="H7" s="178">
        <v>1</v>
      </c>
      <c r="I7" s="178">
        <v>0</v>
      </c>
      <c r="J7" s="178">
        <v>5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92</v>
      </c>
      <c r="F10" s="252"/>
      <c r="G10" s="344">
        <f>SUM(G6:G9)</f>
        <v>1965015</v>
      </c>
      <c r="H10" s="251">
        <f>SUM(H6:H9)</f>
        <v>2724</v>
      </c>
      <c r="I10" s="251">
        <f>SUM(I6:I9)</f>
        <v>0</v>
      </c>
      <c r="J10" s="251">
        <f>SUM(J6:J9)</f>
        <v>41305</v>
      </c>
      <c r="K10" s="251">
        <f>SUM(K6:K9)</f>
        <v>649</v>
      </c>
      <c r="L10" s="253">
        <f>IFERROR(K10/J10,"-")</f>
        <v>0.015712383488682</v>
      </c>
      <c r="M10" s="254">
        <f>SUM(M6:M9)</f>
        <v>40</v>
      </c>
      <c r="N10" s="254">
        <f>SUM(N6:N9)</f>
        <v>260</v>
      </c>
      <c r="O10" s="253">
        <f>IFERROR(M10/K10,"-")</f>
        <v>0.061633281972265</v>
      </c>
      <c r="P10" s="255">
        <f>IFERROR(G10/K10,"-")</f>
        <v>3027.7580893683</v>
      </c>
      <c r="Q10" s="256">
        <f>SUM(Q6:Q9)</f>
        <v>98</v>
      </c>
      <c r="R10" s="253">
        <f>IFERROR(Q10/K10,"-")</f>
        <v>0.15100154083205</v>
      </c>
      <c r="S10" s="344">
        <f>SUM(S6:S9)</f>
        <v>4220500</v>
      </c>
      <c r="T10" s="344">
        <f>IFERROR(S10/K10,"-")</f>
        <v>6503.0816640986</v>
      </c>
      <c r="U10" s="344">
        <f>IFERROR(S10/Q10,"-")</f>
        <v>43066.326530612</v>
      </c>
      <c r="V10" s="344">
        <f>S10-G10</f>
        <v>2255485</v>
      </c>
      <c r="W10" s="257">
        <f>S10/G10</f>
        <v>2.1478207545489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