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<sst xmlns="http://schemas.openxmlformats.org/spreadsheetml/2006/main" uniqueCount="128">
  <si>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</si>
  <si>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</si>
  <si>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</si>
  <si>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</si>
  <si>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</si>
  <si>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</si>
  <si>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</si>
  <si>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</si>
  <si>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</si>
  <si>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</si>
  <si>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</si>
  <si>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</si>
  <si>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</si>
  <si>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</si>
  <si>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</si>
  <si>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</si>
  <si>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</si>
  <si>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</si>
  <si>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</si>
  <si>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</si>
  <si>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</si>
  <si>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</si>
  <si>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</si>
  <si>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</si>
  <si>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</si>
  <si>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リスティング</t>
  </si>
  <si>
    <t>12月</t>
  </si>
  <si>
    <t>どきどき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</si>
  <si>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</si>
  <si>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</si>
  <si>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</si>
  <si>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</si>
  <si>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</si>
  <si>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</si>
  <si>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</si>
  <si>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</si>
  <si>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</si>
  <si>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</si>
  <si>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</si>
  <si>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</si>
  <si>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</si>
  <si>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</si>
  <si>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</si>
  <si>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</si>
  <si>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</si>
  <si>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</si>
  <si>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</si>
  <si>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</si>
  <si>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</si>
  <si>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</si>
  <si>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</si>
  <si>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</si>
  <si>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</si>
  <si>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</si>
  <si>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</si>
  <si>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</si>
  <si>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</si>
  <si>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</si>
  <si>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</si>
  <si>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</si>
  <si>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</si>
  <si>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</si>
  <si>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ln_sn007</t>
  </si>
  <si>
    <t>いろいろな疑問版(LINEver)（塩見彩）</t>
  </si>
  <si>
    <t>登録すればわかります</t>
  </si>
  <si>
    <t>line</t>
  </si>
  <si>
    <t>スポーツ報知関東</t>
  </si>
  <si>
    <t>半2段つかみ10段保証</t>
  </si>
  <si>
    <t>10段保証</t>
  </si>
  <si>
    <t>sd2120</t>
  </si>
  <si>
    <t>空電</t>
  </si>
  <si>
    <t>ln_sn008</t>
  </si>
  <si>
    <t>右女9版(ヘスティア)(LINEver)（塩見彩）</t>
  </si>
  <si>
    <t>学生いませんギャルもいません熟女熟女熟女熟女(LINEver)</t>
  </si>
  <si>
    <t>sd2121</t>
  </si>
  <si>
    <t>ln_sn009</t>
  </si>
  <si>
    <t>グラフ版(LINEver)（塩見彩）</t>
  </si>
  <si>
    <t>LINE交換の成功率が高い</t>
  </si>
  <si>
    <t>sd2122</t>
  </si>
  <si>
    <t>ln_sn010</t>
  </si>
  <si>
    <t>再婚&amp;理解者版(LINEver)（塩見彩）</t>
  </si>
  <si>
    <t>再婚&amp;理解者(LINEver)</t>
  </si>
  <si>
    <t>sd2123</t>
  </si>
  <si>
    <t>ln_sn011</t>
  </si>
  <si>
    <t>デリヘル版3(LINEver)（塩見彩）</t>
  </si>
  <si>
    <t>LINEで出会いリクルート70歳まで応募可</t>
  </si>
  <si>
    <t>サンスポ関東</t>
  </si>
  <si>
    <t>1C終面全5段</t>
  </si>
  <si>
    <t>12月17日(日)</t>
  </si>
  <si>
    <t>sd2124</t>
  </si>
  <si>
    <t>ln_sn012</t>
  </si>
  <si>
    <t>老人ホーム版(LINEver)（塩見彩）</t>
  </si>
  <si>
    <t>お相手待ちの女性が出ました(LINEver)</t>
  </si>
  <si>
    <t>サンスポ関西</t>
  </si>
  <si>
    <t>12月02日(土)</t>
  </si>
  <si>
    <t>sd2125</t>
  </si>
  <si>
    <t>新聞 TOTAL</t>
  </si>
  <si>
    <t>●雑誌 広告</t>
  </si>
  <si>
    <t>ln_sn005</t>
  </si>
  <si>
    <t>扶桑社</t>
  </si>
  <si>
    <t>（塩見彩）</t>
  </si>
  <si>
    <t>60歳を過ぎたら、素敵なパートナーと第二の人生を始めましょう(LINEver)</t>
  </si>
  <si>
    <t>Tvnavi</t>
  </si>
  <si>
    <t>(月間Tvnavi)①</t>
  </si>
  <si>
    <t>12月15日(金)</t>
  </si>
  <si>
    <t>dz142</t>
  </si>
  <si>
    <t>ln_sn006</t>
  </si>
  <si>
    <t>女性の割合が高いから、あなたの理想の女性が見つかる(LINEver)</t>
  </si>
  <si>
    <t>dz143</t>
  </si>
  <si>
    <t>ht391</t>
  </si>
  <si>
    <t>lp02</t>
  </si>
  <si>
    <t>おまとめパック</t>
  </si>
  <si>
    <t>12月01日(金)</t>
  </si>
  <si>
    <t>ht392</t>
  </si>
  <si>
    <t>ht393</t>
  </si>
  <si>
    <t>ln_tk001</t>
  </si>
  <si>
    <t>ht394</t>
  </si>
  <si>
    <t>ht395</t>
  </si>
  <si>
    <t>ht396</t>
  </si>
  <si>
    <t>雑誌 TOTAL</t>
  </si>
  <si>
    <t>●リスティング 広告</t>
  </si>
  <si>
    <t>UA</t>
  </si>
  <si>
    <t>adyd</t>
  </si>
  <si>
    <t>YDN（ディスプレイ広告）</t>
  </si>
  <si>
    <t>12/1～12/31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</si>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</sst>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12</v>
      </c>
      <c r="D6" s="329">
        <v>672000</v>
      </c>
      <c r="E6" s="79">
        <v>122</v>
      </c>
      <c r="F6" s="79">
        <v>61</v>
      </c>
      <c r="G6" s="79">
        <v>35</v>
      </c>
      <c r="H6" s="89">
        <v>54</v>
      </c>
      <c r="I6" s="90">
        <v>1</v>
      </c>
      <c r="J6" s="143">
        <f>H6+I6</f>
        <v>55</v>
      </c>
      <c r="K6" s="80">
        <f>IFERROR(J6/G6,"-")</f>
        <v>1.5714285714286</v>
      </c>
      <c r="L6" s="79">
        <v>2</v>
      </c>
      <c r="M6" s="79">
        <v>4</v>
      </c>
      <c r="N6" s="80">
        <f>IFERROR(L6/J6,"-")</f>
        <v>0.036363636363636</v>
      </c>
      <c r="O6" s="81">
        <f>IFERROR(D6/J6,"-")</f>
        <v>12218.181818182</v>
      </c>
      <c r="P6" s="82">
        <v>2</v>
      </c>
      <c r="Q6" s="80">
        <f>IFERROR(P6/J6,"-")</f>
        <v>0.036363636363636</v>
      </c>
      <c r="R6" s="334">
        <v>108000</v>
      </c>
      <c r="S6" s="335">
        <f>IFERROR(R6/J6,"-")</f>
        <v>1963.6363636364</v>
      </c>
      <c r="T6" s="335">
        <f>IFERROR(R6/P6,"-")</f>
        <v>54000</v>
      </c>
      <c r="U6" s="329">
        <f>IFERROR(R6-D6,"-")</f>
        <v>-564000</v>
      </c>
      <c r="V6" s="83">
        <f>R6/D6</f>
        <v>0.16071428571429</v>
      </c>
      <c r="W6" s="77"/>
      <c r="X6" s="142"/>
    </row>
    <row r="7" spans="1:24">
      <c r="A7" s="78"/>
      <c r="B7" s="84" t="s">
        <v>24</v>
      </c>
      <c r="C7" s="84">
        <v>11</v>
      </c>
      <c r="D7" s="329">
        <v>1380000</v>
      </c>
      <c r="E7" s="79">
        <v>706</v>
      </c>
      <c r="F7" s="79">
        <v>278</v>
      </c>
      <c r="G7" s="79">
        <v>893</v>
      </c>
      <c r="H7" s="89">
        <v>162</v>
      </c>
      <c r="I7" s="90">
        <v>1</v>
      </c>
      <c r="J7" s="143">
        <f>H7+I7</f>
        <v>163</v>
      </c>
      <c r="K7" s="80">
        <f>IFERROR(J7/G7,"-")</f>
        <v>0.18253079507279</v>
      </c>
      <c r="L7" s="79">
        <v>25</v>
      </c>
      <c r="M7" s="79">
        <v>34</v>
      </c>
      <c r="N7" s="80">
        <f>IFERROR(L7/J7,"-")</f>
        <v>0.15337423312883</v>
      </c>
      <c r="O7" s="81">
        <f>IFERROR(D7/J7,"-")</f>
        <v>8466.2576687117</v>
      </c>
      <c r="P7" s="82">
        <v>24</v>
      </c>
      <c r="Q7" s="80">
        <f>IFERROR(P7/J7,"-")</f>
        <v>0.14723926380368</v>
      </c>
      <c r="R7" s="334">
        <v>1407000</v>
      </c>
      <c r="S7" s="335">
        <f>IFERROR(R7/J7,"-")</f>
        <v>8631.9018404908</v>
      </c>
      <c r="T7" s="335">
        <f>IFERROR(R7/P7,"-")</f>
        <v>58625</v>
      </c>
      <c r="U7" s="329">
        <f>IFERROR(R7-D7,"-")</f>
        <v>27000</v>
      </c>
      <c r="V7" s="83">
        <f>R7/D7</f>
        <v>1.0195652173913</v>
      </c>
      <c r="W7" s="77"/>
      <c r="X7" s="142"/>
    </row>
    <row r="8" spans="1:24">
      <c r="A8" s="78"/>
      <c r="B8" s="84" t="s">
        <v>25</v>
      </c>
      <c r="C8" s="84">
        <v>2</v>
      </c>
      <c r="D8" s="329">
        <v>1966731</v>
      </c>
      <c r="E8" s="79">
        <v>2225</v>
      </c>
      <c r="F8" s="79">
        <v>0</v>
      </c>
      <c r="G8" s="79">
        <v>30089</v>
      </c>
      <c r="H8" s="89">
        <v>475</v>
      </c>
      <c r="I8" s="90">
        <v>0</v>
      </c>
      <c r="J8" s="143">
        <f>H8+I8</f>
        <v>475</v>
      </c>
      <c r="K8" s="80">
        <f>IFERROR(J8/G8,"-")</f>
        <v>0.015786500049852</v>
      </c>
      <c r="L8" s="79">
        <v>101</v>
      </c>
      <c r="M8" s="79">
        <v>174</v>
      </c>
      <c r="N8" s="80">
        <f>IFERROR(L8/J8,"-")</f>
        <v>0.21263157894737</v>
      </c>
      <c r="O8" s="81">
        <f>IFERROR(D8/J8,"-")</f>
        <v>4140.4863157895</v>
      </c>
      <c r="P8" s="82">
        <v>94</v>
      </c>
      <c r="Q8" s="80">
        <f>IFERROR(P8/J8,"-")</f>
        <v>0.19789473684211</v>
      </c>
      <c r="R8" s="334">
        <v>6251000</v>
      </c>
      <c r="S8" s="335">
        <f>IFERROR(R8/J8,"-")</f>
        <v>13160</v>
      </c>
      <c r="T8" s="335">
        <f>IFERROR(R8/P8,"-")</f>
        <v>66500</v>
      </c>
      <c r="U8" s="329">
        <f>IFERROR(R8-D8,"-")</f>
        <v>4284269</v>
      </c>
      <c r="V8" s="83">
        <f>R8/D8</f>
        <v>3.1783706058429</v>
      </c>
      <c r="W8" s="77"/>
      <c r="X8" s="142"/>
    </row>
    <row r="9" spans="1:24">
      <c r="A9" s="30"/>
      <c r="B9" s="85"/>
      <c r="C9" s="85"/>
      <c r="D9" s="330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30"/>
      <c r="B10" s="37"/>
      <c r="C10" s="37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6"/>
      <c r="S10" s="336"/>
      <c r="T10" s="336"/>
      <c r="U10" s="336"/>
      <c r="V10" s="33"/>
      <c r="W10" s="59"/>
      <c r="X10" s="142"/>
    </row>
    <row r="11" spans="1:24">
      <c r="A11" s="19"/>
      <c r="B11" s="41"/>
      <c r="C11" s="41"/>
      <c r="D11" s="332">
        <f>SUM(D6:D9)</f>
        <v>4018731</v>
      </c>
      <c r="E11" s="41">
        <f>SUM(E6:E9)</f>
        <v>3053</v>
      </c>
      <c r="F11" s="41">
        <f>SUM(F6:F9)</f>
        <v>339</v>
      </c>
      <c r="G11" s="41">
        <f>SUM(G6:G9)</f>
        <v>31017</v>
      </c>
      <c r="H11" s="41">
        <f>SUM(H6:H9)</f>
        <v>691</v>
      </c>
      <c r="I11" s="41">
        <f>SUM(I6:I9)</f>
        <v>2</v>
      </c>
      <c r="J11" s="41">
        <f>SUM(J6:J9)</f>
        <v>693</v>
      </c>
      <c r="K11" s="42">
        <f>IFERROR(J11/G11,"-")</f>
        <v>0.022342586323629</v>
      </c>
      <c r="L11" s="76">
        <f>SUM(L6:L9)</f>
        <v>128</v>
      </c>
      <c r="M11" s="76">
        <f>SUM(M6:M9)</f>
        <v>212</v>
      </c>
      <c r="N11" s="42">
        <f>IFERROR(L11/J11,"-")</f>
        <v>0.18470418470418</v>
      </c>
      <c r="O11" s="43">
        <f>IFERROR(D11/J11,"-")</f>
        <v>5799.0346320346</v>
      </c>
      <c r="P11" s="44">
        <f>SUM(P6:P9)</f>
        <v>120</v>
      </c>
      <c r="Q11" s="42">
        <f>IFERROR(P11/J11,"-")</f>
        <v>0.17316017316017</v>
      </c>
      <c r="R11" s="332">
        <f>SUM(R6:R9)</f>
        <v>7766000</v>
      </c>
      <c r="S11" s="332">
        <f>IFERROR(R11/J11,"-")</f>
        <v>11206.349206349</v>
      </c>
      <c r="T11" s="332">
        <f>IFERROR(R11/P11,"-")</f>
        <v>64716.666666667</v>
      </c>
      <c r="U11" s="332">
        <f>SUM(U6:U9)</f>
        <v>3747269</v>
      </c>
      <c r="V11" s="45">
        <f>IFERROR(R11/D11,"-")</f>
        <v>1.9324508159416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30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31</v>
      </c>
      <c r="CP2" s="272" t="s">
        <v>32</v>
      </c>
      <c r="CQ2" s="260" t="s">
        <v>33</v>
      </c>
      <c r="CR2" s="261"/>
      <c r="CS2" s="262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35</v>
      </c>
      <c r="AE3" s="264"/>
      <c r="AF3" s="264"/>
      <c r="AG3" s="264"/>
      <c r="AH3" s="264"/>
      <c r="AI3" s="264"/>
      <c r="AJ3" s="264"/>
      <c r="AK3" s="264"/>
      <c r="AL3" s="264"/>
      <c r="AM3" s="275" t="s">
        <v>36</v>
      </c>
      <c r="AN3" s="276"/>
      <c r="AO3" s="276"/>
      <c r="AP3" s="276"/>
      <c r="AQ3" s="276"/>
      <c r="AR3" s="276"/>
      <c r="AS3" s="276"/>
      <c r="AT3" s="276"/>
      <c r="AU3" s="277"/>
      <c r="AV3" s="278" t="s">
        <v>37</v>
      </c>
      <c r="AW3" s="279"/>
      <c r="AX3" s="279"/>
      <c r="AY3" s="279"/>
      <c r="AZ3" s="279"/>
      <c r="BA3" s="279"/>
      <c r="BB3" s="279"/>
      <c r="BC3" s="279"/>
      <c r="BD3" s="280"/>
      <c r="BE3" s="281" t="s">
        <v>38</v>
      </c>
      <c r="BF3" s="282"/>
      <c r="BG3" s="282"/>
      <c r="BH3" s="282"/>
      <c r="BI3" s="282"/>
      <c r="BJ3" s="282"/>
      <c r="BK3" s="282"/>
      <c r="BL3" s="282"/>
      <c r="BM3" s="283"/>
      <c r="BN3" s="284" t="s">
        <v>39</v>
      </c>
      <c r="BO3" s="285"/>
      <c r="BP3" s="285"/>
      <c r="BQ3" s="285"/>
      <c r="BR3" s="285"/>
      <c r="BS3" s="285"/>
      <c r="BT3" s="285"/>
      <c r="BU3" s="285"/>
      <c r="BV3" s="286"/>
      <c r="BW3" s="287" t="s">
        <v>40</v>
      </c>
      <c r="BX3" s="288"/>
      <c r="BY3" s="288"/>
      <c r="BZ3" s="288"/>
      <c r="CA3" s="288"/>
      <c r="CB3" s="288"/>
      <c r="CC3" s="288"/>
      <c r="CD3" s="288"/>
      <c r="CE3" s="289"/>
      <c r="CF3" s="290" t="s">
        <v>41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42</v>
      </c>
      <c r="CR3" s="266"/>
      <c r="CS3" s="267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1"/>
      <c r="CP4" s="274"/>
      <c r="CQ4" s="52" t="s">
        <v>60</v>
      </c>
      <c r="CR4" s="52" t="s">
        <v>61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0.33653846153846</v>
      </c>
      <c r="B6" s="346" t="s">
        <v>62</v>
      </c>
      <c r="C6" s="346"/>
      <c r="D6" s="346" t="s">
        <v>63</v>
      </c>
      <c r="E6" s="346" t="s">
        <v>64</v>
      </c>
      <c r="F6" s="346" t="s">
        <v>65</v>
      </c>
      <c r="G6" s="88" t="s">
        <v>66</v>
      </c>
      <c r="H6" s="88" t="s">
        <v>67</v>
      </c>
      <c r="I6" s="88" t="s">
        <v>68</v>
      </c>
      <c r="J6" s="329">
        <v>312000</v>
      </c>
      <c r="K6" s="79">
        <v>0</v>
      </c>
      <c r="L6" s="79">
        <v>0</v>
      </c>
      <c r="M6" s="79">
        <v>0</v>
      </c>
      <c r="N6" s="89">
        <v>5</v>
      </c>
      <c r="O6" s="90">
        <v>0</v>
      </c>
      <c r="P6" s="91">
        <f>N6+O6</f>
        <v>5</v>
      </c>
      <c r="Q6" s="80" t="str">
        <f>IFERROR(P6/M6,"-")</f>
        <v>-</v>
      </c>
      <c r="R6" s="79">
        <v>1</v>
      </c>
      <c r="S6" s="79">
        <v>1</v>
      </c>
      <c r="T6" s="80">
        <f>IFERROR(R6/(P6),"-")</f>
        <v>0.2</v>
      </c>
      <c r="U6" s="335">
        <f>IFERROR(J6/SUM(N6:O13),"-")</f>
        <v>14857.142857143</v>
      </c>
      <c r="V6" s="82">
        <v>1</v>
      </c>
      <c r="W6" s="80">
        <f>IF(P6=0,"-",V6/P6)</f>
        <v>0.2</v>
      </c>
      <c r="X6" s="334">
        <v>105000</v>
      </c>
      <c r="Y6" s="335">
        <f>IFERROR(X6/P6,"-")</f>
        <v>21000</v>
      </c>
      <c r="Z6" s="335">
        <f>IFERROR(X6/V6,"-")</f>
        <v>105000</v>
      </c>
      <c r="AA6" s="329">
        <f>SUM(X6:X13)-SUM(J6:J13)</f>
        <v>-207000</v>
      </c>
      <c r="AB6" s="83">
        <f>SUM(X6:X13)/SUM(J6:J13)</f>
        <v>0.33653846153846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3</v>
      </c>
      <c r="BO6" s="118">
        <f>IF(P6=0,"",IF(BN6=0,"",(BN6/P6)))</f>
        <v>0.6</v>
      </c>
      <c r="BP6" s="119">
        <v>1</v>
      </c>
      <c r="BQ6" s="120">
        <f>IFERROR(BP6/BN6,"-")</f>
        <v>0.33333333333333</v>
      </c>
      <c r="BR6" s="121">
        <v>105000</v>
      </c>
      <c r="BS6" s="122">
        <f>IFERROR(BR6/BN6,"-")</f>
        <v>35000</v>
      </c>
      <c r="BT6" s="123"/>
      <c r="BU6" s="123"/>
      <c r="BV6" s="123">
        <v>1</v>
      </c>
      <c r="BW6" s="124">
        <v>2</v>
      </c>
      <c r="BX6" s="125">
        <f>IF(P6=0,"",IF(BW6=0,"",(BW6/P6)))</f>
        <v>0.4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105000</v>
      </c>
      <c r="CQ6" s="139">
        <v>105000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6" t="s">
        <v>69</v>
      </c>
      <c r="C7" s="346"/>
      <c r="D7" s="346" t="s">
        <v>63</v>
      </c>
      <c r="E7" s="346" t="s">
        <v>64</v>
      </c>
      <c r="F7" s="346" t="s">
        <v>70</v>
      </c>
      <c r="G7" s="88"/>
      <c r="H7" s="88"/>
      <c r="I7" s="88"/>
      <c r="J7" s="329"/>
      <c r="K7" s="79">
        <v>14</v>
      </c>
      <c r="L7" s="79">
        <v>4</v>
      </c>
      <c r="M7" s="79">
        <v>2</v>
      </c>
      <c r="N7" s="89">
        <v>1</v>
      </c>
      <c r="O7" s="90">
        <v>0</v>
      </c>
      <c r="P7" s="91">
        <f>N7+O7</f>
        <v>1</v>
      </c>
      <c r="Q7" s="80">
        <f>IFERROR(P7/M7,"-")</f>
        <v>0.5</v>
      </c>
      <c r="R7" s="79">
        <v>0</v>
      </c>
      <c r="S7" s="79">
        <v>0</v>
      </c>
      <c r="T7" s="80">
        <f>IFERROR(R7/(P7),"-")</f>
        <v>0</v>
      </c>
      <c r="U7" s="335"/>
      <c r="V7" s="82">
        <v>0</v>
      </c>
      <c r="W7" s="80">
        <f>IF(P7=0,"-",V7/P7)</f>
        <v>0</v>
      </c>
      <c r="X7" s="334">
        <v>0</v>
      </c>
      <c r="Y7" s="335">
        <f>IFERROR(X7/P7,"-")</f>
        <v>0</v>
      </c>
      <c r="Z7" s="335" t="str">
        <f>IFERROR(X7/V7,"-")</f>
        <v>-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>
        <v>1</v>
      </c>
      <c r="CG7" s="132">
        <f>IF(P7=0,"",IF(CF7=0,"",(CF7/P7)))</f>
        <v>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6" t="s">
        <v>71</v>
      </c>
      <c r="C8" s="346"/>
      <c r="D8" s="346" t="s">
        <v>72</v>
      </c>
      <c r="E8" s="346" t="s">
        <v>73</v>
      </c>
      <c r="F8" s="346" t="s">
        <v>65</v>
      </c>
      <c r="G8" s="88"/>
      <c r="H8" s="88" t="s">
        <v>67</v>
      </c>
      <c r="I8" s="88"/>
      <c r="J8" s="329"/>
      <c r="K8" s="79">
        <v>0</v>
      </c>
      <c r="L8" s="79">
        <v>0</v>
      </c>
      <c r="M8" s="79">
        <v>0</v>
      </c>
      <c r="N8" s="89">
        <v>8</v>
      </c>
      <c r="O8" s="90">
        <v>1</v>
      </c>
      <c r="P8" s="91">
        <f>N8+O8</f>
        <v>9</v>
      </c>
      <c r="Q8" s="80" t="str">
        <f>IFERROR(P8/M8,"-")</f>
        <v>-</v>
      </c>
      <c r="R8" s="79">
        <v>0</v>
      </c>
      <c r="S8" s="79">
        <v>1</v>
      </c>
      <c r="T8" s="80">
        <f>IFERROR(R8/(P8),"-")</f>
        <v>0</v>
      </c>
      <c r="U8" s="335"/>
      <c r="V8" s="82">
        <v>0</v>
      </c>
      <c r="W8" s="80">
        <f>IF(P8=0,"-",V8/P8)</f>
        <v>0</v>
      </c>
      <c r="X8" s="334">
        <v>0</v>
      </c>
      <c r="Y8" s="335">
        <f>IFERROR(X8/P8,"-")</f>
        <v>0</v>
      </c>
      <c r="Z8" s="335" t="str">
        <f>IFERROR(X8/V8,"-")</f>
        <v>-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5</v>
      </c>
      <c r="AW8" s="105">
        <f>IF(P8=0,"",IF(AV8=0,"",(AV8/P8)))</f>
        <v>0.55555555555556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4</v>
      </c>
      <c r="BO8" s="118">
        <f>IF(P8=0,"",IF(BN8=0,"",(BN8/P8)))</f>
        <v>0.44444444444444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74</v>
      </c>
      <c r="C9" s="346"/>
      <c r="D9" s="346" t="s">
        <v>72</v>
      </c>
      <c r="E9" s="346" t="s">
        <v>73</v>
      </c>
      <c r="F9" s="346" t="s">
        <v>70</v>
      </c>
      <c r="G9" s="88"/>
      <c r="H9" s="88"/>
      <c r="I9" s="88"/>
      <c r="J9" s="329"/>
      <c r="K9" s="79">
        <v>10</v>
      </c>
      <c r="L9" s="79">
        <v>8</v>
      </c>
      <c r="M9" s="79">
        <v>1</v>
      </c>
      <c r="N9" s="89">
        <v>1</v>
      </c>
      <c r="O9" s="90">
        <v>0</v>
      </c>
      <c r="P9" s="91">
        <f>N9+O9</f>
        <v>1</v>
      </c>
      <c r="Q9" s="80">
        <f>IFERROR(P9/M9,"-")</f>
        <v>1</v>
      </c>
      <c r="R9" s="79">
        <v>0</v>
      </c>
      <c r="S9" s="79">
        <v>0</v>
      </c>
      <c r="T9" s="80">
        <f>IFERROR(R9/(P9),"-")</f>
        <v>0</v>
      </c>
      <c r="U9" s="335"/>
      <c r="V9" s="82">
        <v>0</v>
      </c>
      <c r="W9" s="80">
        <f>IF(P9=0,"-",V9/P9)</f>
        <v>0</v>
      </c>
      <c r="X9" s="334">
        <v>0</v>
      </c>
      <c r="Y9" s="335">
        <f>IFERROR(X9/P9,"-")</f>
        <v>0</v>
      </c>
      <c r="Z9" s="335" t="str">
        <f>IFERROR(X9/V9,"-")</f>
        <v>-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1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6" t="s">
        <v>75</v>
      </c>
      <c r="C10" s="346"/>
      <c r="D10" s="346" t="s">
        <v>76</v>
      </c>
      <c r="E10" s="346" t="s">
        <v>77</v>
      </c>
      <c r="F10" s="346" t="s">
        <v>65</v>
      </c>
      <c r="G10" s="88"/>
      <c r="H10" s="88" t="s">
        <v>67</v>
      </c>
      <c r="I10" s="88"/>
      <c r="J10" s="329"/>
      <c r="K10" s="79">
        <v>0</v>
      </c>
      <c r="L10" s="79">
        <v>0</v>
      </c>
      <c r="M10" s="79">
        <v>0</v>
      </c>
      <c r="N10" s="89">
        <v>1</v>
      </c>
      <c r="O10" s="90">
        <v>0</v>
      </c>
      <c r="P10" s="91">
        <f>N10+O10</f>
        <v>1</v>
      </c>
      <c r="Q10" s="80" t="str">
        <f>IFERROR(P10/M10,"-")</f>
        <v>-</v>
      </c>
      <c r="R10" s="79">
        <v>0</v>
      </c>
      <c r="S10" s="79">
        <v>0</v>
      </c>
      <c r="T10" s="80">
        <f>IFERROR(R10/(P10),"-")</f>
        <v>0</v>
      </c>
      <c r="U10" s="335"/>
      <c r="V10" s="82">
        <v>0</v>
      </c>
      <c r="W10" s="80">
        <f>IF(P10=0,"-",V10/P10)</f>
        <v>0</v>
      </c>
      <c r="X10" s="334">
        <v>0</v>
      </c>
      <c r="Y10" s="335">
        <f>IFERROR(X10/P10,"-")</f>
        <v>0</v>
      </c>
      <c r="Z10" s="335" t="str">
        <f>IFERROR(X10/V10,"-")</f>
        <v>-</v>
      </c>
      <c r="AA10" s="329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1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78</v>
      </c>
      <c r="C11" s="346"/>
      <c r="D11" s="346" t="s">
        <v>76</v>
      </c>
      <c r="E11" s="346" t="s">
        <v>77</v>
      </c>
      <c r="F11" s="346" t="s">
        <v>70</v>
      </c>
      <c r="G11" s="88"/>
      <c r="H11" s="88"/>
      <c r="I11" s="88"/>
      <c r="J11" s="329"/>
      <c r="K11" s="79">
        <v>25</v>
      </c>
      <c r="L11" s="79">
        <v>7</v>
      </c>
      <c r="M11" s="79">
        <v>4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335"/>
      <c r="V11" s="82">
        <v>0</v>
      </c>
      <c r="W11" s="80" t="str">
        <f>IF(P11=0,"-",V11/P11)</f>
        <v>-</v>
      </c>
      <c r="X11" s="334">
        <v>0</v>
      </c>
      <c r="Y11" s="335" t="str">
        <f>IFERROR(X11/P11,"-")</f>
        <v>-</v>
      </c>
      <c r="Z11" s="335" t="str">
        <f>IFERROR(X11/V11,"-")</f>
        <v>-</v>
      </c>
      <c r="AA11" s="329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6" t="s">
        <v>79</v>
      </c>
      <c r="C12" s="346"/>
      <c r="D12" s="346" t="s">
        <v>80</v>
      </c>
      <c r="E12" s="346" t="s">
        <v>81</v>
      </c>
      <c r="F12" s="346" t="s">
        <v>65</v>
      </c>
      <c r="G12" s="88"/>
      <c r="H12" s="88" t="s">
        <v>67</v>
      </c>
      <c r="I12" s="88"/>
      <c r="J12" s="329"/>
      <c r="K12" s="79">
        <v>0</v>
      </c>
      <c r="L12" s="79">
        <v>0</v>
      </c>
      <c r="M12" s="79">
        <v>0</v>
      </c>
      <c r="N12" s="89">
        <v>3</v>
      </c>
      <c r="O12" s="90">
        <v>0</v>
      </c>
      <c r="P12" s="91">
        <f>N12+O12</f>
        <v>3</v>
      </c>
      <c r="Q12" s="80" t="str">
        <f>IFERROR(P12/M12,"-")</f>
        <v>-</v>
      </c>
      <c r="R12" s="79">
        <v>0</v>
      </c>
      <c r="S12" s="79">
        <v>0</v>
      </c>
      <c r="T12" s="80">
        <f>IFERROR(R12/(P12),"-")</f>
        <v>0</v>
      </c>
      <c r="U12" s="335"/>
      <c r="V12" s="82">
        <v>0</v>
      </c>
      <c r="W12" s="80">
        <f>IF(P12=0,"-",V12/P12)</f>
        <v>0</v>
      </c>
      <c r="X12" s="334">
        <v>0</v>
      </c>
      <c r="Y12" s="335">
        <f>IFERROR(X12/P12,"-")</f>
        <v>0</v>
      </c>
      <c r="Z12" s="335" t="str">
        <f>IFERROR(X12/V12,"-")</f>
        <v>-</v>
      </c>
      <c r="AA12" s="329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2</v>
      </c>
      <c r="BX12" s="125">
        <f>IF(P12=0,"",IF(BW12=0,"",(BW12/P12)))</f>
        <v>0.66666666666667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1</v>
      </c>
      <c r="CG12" s="132">
        <f>IF(P12=0,"",IF(CF12=0,"",(CF12/P12)))</f>
        <v>0.33333333333333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82</v>
      </c>
      <c r="C13" s="346"/>
      <c r="D13" s="346" t="s">
        <v>80</v>
      </c>
      <c r="E13" s="346" t="s">
        <v>81</v>
      </c>
      <c r="F13" s="346" t="s">
        <v>70</v>
      </c>
      <c r="G13" s="88"/>
      <c r="H13" s="88"/>
      <c r="I13" s="88"/>
      <c r="J13" s="329"/>
      <c r="K13" s="79">
        <v>16</v>
      </c>
      <c r="L13" s="79">
        <v>13</v>
      </c>
      <c r="M13" s="79">
        <v>2</v>
      </c>
      <c r="N13" s="89">
        <v>1</v>
      </c>
      <c r="O13" s="90">
        <v>0</v>
      </c>
      <c r="P13" s="91">
        <f>N13+O13</f>
        <v>1</v>
      </c>
      <c r="Q13" s="80">
        <f>IFERROR(P13/M13,"-")</f>
        <v>0.5</v>
      </c>
      <c r="R13" s="79">
        <v>0</v>
      </c>
      <c r="S13" s="79">
        <v>0</v>
      </c>
      <c r="T13" s="80">
        <f>IFERROR(R13/(P13),"-")</f>
        <v>0</v>
      </c>
      <c r="U13" s="335"/>
      <c r="V13" s="82">
        <v>0</v>
      </c>
      <c r="W13" s="80">
        <f>IF(P13=0,"-",V13/P13)</f>
        <v>0</v>
      </c>
      <c r="X13" s="334">
        <v>0</v>
      </c>
      <c r="Y13" s="335">
        <f>IFERROR(X13/P13,"-")</f>
        <v>0</v>
      </c>
      <c r="Z13" s="335" t="str">
        <f>IFERROR(X13/V13,"-")</f>
        <v>-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1</v>
      </c>
      <c r="BX13" s="125">
        <f>IF(P13=0,"",IF(BW13=0,"",(BW13/P13)))</f>
        <v>1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</v>
      </c>
      <c r="B14" s="346" t="s">
        <v>83</v>
      </c>
      <c r="C14" s="346"/>
      <c r="D14" s="346" t="s">
        <v>84</v>
      </c>
      <c r="E14" s="346" t="s">
        <v>85</v>
      </c>
      <c r="F14" s="346" t="s">
        <v>65</v>
      </c>
      <c r="G14" s="88" t="s">
        <v>86</v>
      </c>
      <c r="H14" s="88" t="s">
        <v>87</v>
      </c>
      <c r="I14" s="347" t="s">
        <v>88</v>
      </c>
      <c r="J14" s="329">
        <v>180000</v>
      </c>
      <c r="K14" s="79">
        <v>0</v>
      </c>
      <c r="L14" s="79">
        <v>0</v>
      </c>
      <c r="M14" s="79">
        <v>0</v>
      </c>
      <c r="N14" s="89">
        <v>8</v>
      </c>
      <c r="O14" s="90">
        <v>0</v>
      </c>
      <c r="P14" s="91">
        <f>N14+O14</f>
        <v>8</v>
      </c>
      <c r="Q14" s="80" t="str">
        <f>IFERROR(P14/M14,"-")</f>
        <v>-</v>
      </c>
      <c r="R14" s="79">
        <v>0</v>
      </c>
      <c r="S14" s="79">
        <v>1</v>
      </c>
      <c r="T14" s="80">
        <f>IFERROR(R14/(P14),"-")</f>
        <v>0</v>
      </c>
      <c r="U14" s="335">
        <f>IFERROR(J14/SUM(N14:O15),"-")</f>
        <v>13846.153846154</v>
      </c>
      <c r="V14" s="82">
        <v>0</v>
      </c>
      <c r="W14" s="80">
        <f>IF(P14=0,"-",V14/P14)</f>
        <v>0</v>
      </c>
      <c r="X14" s="334">
        <v>0</v>
      </c>
      <c r="Y14" s="335">
        <f>IFERROR(X14/P14,"-")</f>
        <v>0</v>
      </c>
      <c r="Z14" s="335" t="str">
        <f>IFERROR(X14/V14,"-")</f>
        <v>-</v>
      </c>
      <c r="AA14" s="329">
        <f>SUM(X14:X15)-SUM(J14:J15)</f>
        <v>-180000</v>
      </c>
      <c r="AB14" s="83">
        <f>SUM(X14:X15)/SUM(J14:J15)</f>
        <v>0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0.125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1</v>
      </c>
      <c r="BF14" s="111">
        <f>IF(P14=0,"",IF(BE14=0,"",(BE14/P14)))</f>
        <v>0.125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4</v>
      </c>
      <c r="BO14" s="118">
        <f>IF(P14=0,"",IF(BN14=0,"",(BN14/P14)))</f>
        <v>0.5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0.25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89</v>
      </c>
      <c r="C15" s="346"/>
      <c r="D15" s="346" t="s">
        <v>84</v>
      </c>
      <c r="E15" s="346" t="s">
        <v>85</v>
      </c>
      <c r="F15" s="346" t="s">
        <v>70</v>
      </c>
      <c r="G15" s="88"/>
      <c r="H15" s="88"/>
      <c r="I15" s="88"/>
      <c r="J15" s="329"/>
      <c r="K15" s="79">
        <v>13</v>
      </c>
      <c r="L15" s="79">
        <v>11</v>
      </c>
      <c r="M15" s="79">
        <v>7</v>
      </c>
      <c r="N15" s="89">
        <v>5</v>
      </c>
      <c r="O15" s="90">
        <v>0</v>
      </c>
      <c r="P15" s="91">
        <f>N15+O15</f>
        <v>5</v>
      </c>
      <c r="Q15" s="80">
        <f>IFERROR(P15/M15,"-")</f>
        <v>0.71428571428571</v>
      </c>
      <c r="R15" s="79">
        <v>0</v>
      </c>
      <c r="S15" s="79">
        <v>0</v>
      </c>
      <c r="T15" s="80">
        <f>IFERROR(R15/(P15),"-")</f>
        <v>0</v>
      </c>
      <c r="U15" s="335"/>
      <c r="V15" s="82">
        <v>0</v>
      </c>
      <c r="W15" s="80">
        <f>IF(P15=0,"-",V15/P15)</f>
        <v>0</v>
      </c>
      <c r="X15" s="334">
        <v>0</v>
      </c>
      <c r="Y15" s="335">
        <f>IFERROR(X15/P15,"-")</f>
        <v>0</v>
      </c>
      <c r="Z15" s="335" t="str">
        <f>IFERROR(X15/V15,"-")</f>
        <v>-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0.2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2</v>
      </c>
      <c r="BF15" s="111">
        <f>IF(P15=0,"",IF(BE15=0,"",(BE15/P15)))</f>
        <v>0.4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2</v>
      </c>
      <c r="BX15" s="125">
        <f>IF(P15=0,"",IF(BW15=0,"",(BW15/P15)))</f>
        <v>0.4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0.016666666666667</v>
      </c>
      <c r="B16" s="346" t="s">
        <v>90</v>
      </c>
      <c r="C16" s="346"/>
      <c r="D16" s="346" t="s">
        <v>91</v>
      </c>
      <c r="E16" s="346" t="s">
        <v>92</v>
      </c>
      <c r="F16" s="346" t="s">
        <v>65</v>
      </c>
      <c r="G16" s="88" t="s">
        <v>93</v>
      </c>
      <c r="H16" s="88" t="s">
        <v>87</v>
      </c>
      <c r="I16" s="348" t="s">
        <v>94</v>
      </c>
      <c r="J16" s="329">
        <v>180000</v>
      </c>
      <c r="K16" s="79">
        <v>0</v>
      </c>
      <c r="L16" s="79">
        <v>0</v>
      </c>
      <c r="M16" s="79">
        <v>0</v>
      </c>
      <c r="N16" s="89">
        <v>16</v>
      </c>
      <c r="O16" s="90">
        <v>0</v>
      </c>
      <c r="P16" s="91">
        <f>N16+O16</f>
        <v>16</v>
      </c>
      <c r="Q16" s="80" t="str">
        <f>IFERROR(P16/M16,"-")</f>
        <v>-</v>
      </c>
      <c r="R16" s="79">
        <v>1</v>
      </c>
      <c r="S16" s="79">
        <v>0</v>
      </c>
      <c r="T16" s="80">
        <f>IFERROR(R16/(P16),"-")</f>
        <v>0.0625</v>
      </c>
      <c r="U16" s="335">
        <f>IFERROR(J16/SUM(N16:O17),"-")</f>
        <v>8571.4285714286</v>
      </c>
      <c r="V16" s="82">
        <v>0</v>
      </c>
      <c r="W16" s="80">
        <f>IF(P16=0,"-",V16/P16)</f>
        <v>0</v>
      </c>
      <c r="X16" s="334">
        <v>0</v>
      </c>
      <c r="Y16" s="335">
        <f>IFERROR(X16/P16,"-")</f>
        <v>0</v>
      </c>
      <c r="Z16" s="335" t="str">
        <f>IFERROR(X16/V16,"-")</f>
        <v>-</v>
      </c>
      <c r="AA16" s="329">
        <f>SUM(X16:X17)-SUM(J16:J17)</f>
        <v>-177000</v>
      </c>
      <c r="AB16" s="83">
        <f>SUM(X16:X17)/SUM(J16:J17)</f>
        <v>0.016666666666667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0.0625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2</v>
      </c>
      <c r="BF16" s="111">
        <f>IF(P16=0,"",IF(BE16=0,"",(BE16/P16)))</f>
        <v>0.125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4</v>
      </c>
      <c r="BO16" s="118">
        <f>IF(P16=0,"",IF(BN16=0,"",(BN16/P16)))</f>
        <v>0.25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6</v>
      </c>
      <c r="BX16" s="125">
        <f>IF(P16=0,"",IF(BW16=0,"",(BW16/P16)))</f>
        <v>0.375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3</v>
      </c>
      <c r="CG16" s="132">
        <f>IF(P16=0,"",IF(CF16=0,"",(CF16/P16)))</f>
        <v>0.1875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6" t="s">
        <v>95</v>
      </c>
      <c r="C17" s="346"/>
      <c r="D17" s="346" t="s">
        <v>91</v>
      </c>
      <c r="E17" s="346" t="s">
        <v>92</v>
      </c>
      <c r="F17" s="346" t="s">
        <v>70</v>
      </c>
      <c r="G17" s="88"/>
      <c r="H17" s="88"/>
      <c r="I17" s="88"/>
      <c r="J17" s="329"/>
      <c r="K17" s="79">
        <v>44</v>
      </c>
      <c r="L17" s="79">
        <v>18</v>
      </c>
      <c r="M17" s="79">
        <v>19</v>
      </c>
      <c r="N17" s="89">
        <v>5</v>
      </c>
      <c r="O17" s="90">
        <v>0</v>
      </c>
      <c r="P17" s="91">
        <f>N17+O17</f>
        <v>5</v>
      </c>
      <c r="Q17" s="80">
        <f>IFERROR(P17/M17,"-")</f>
        <v>0.26315789473684</v>
      </c>
      <c r="R17" s="79">
        <v>0</v>
      </c>
      <c r="S17" s="79">
        <v>1</v>
      </c>
      <c r="T17" s="80">
        <f>IFERROR(R17/(P17),"-")</f>
        <v>0</v>
      </c>
      <c r="U17" s="335"/>
      <c r="V17" s="82">
        <v>1</v>
      </c>
      <c r="W17" s="80">
        <f>IF(P17=0,"-",V17/P17)</f>
        <v>0.2</v>
      </c>
      <c r="X17" s="334">
        <v>3000</v>
      </c>
      <c r="Y17" s="335">
        <f>IFERROR(X17/P17,"-")</f>
        <v>600</v>
      </c>
      <c r="Z17" s="335">
        <f>IFERROR(X17/V17,"-")</f>
        <v>3000</v>
      </c>
      <c r="AA17" s="329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0.2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1</v>
      </c>
      <c r="BX17" s="125">
        <f>IF(P17=0,"",IF(BW17=0,"",(BW17/P17)))</f>
        <v>0.2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3</v>
      </c>
      <c r="CG17" s="132">
        <f>IF(P17=0,"",IF(CF17=0,"",(CF17/P17)))</f>
        <v>0.6</v>
      </c>
      <c r="CH17" s="133">
        <v>1</v>
      </c>
      <c r="CI17" s="134">
        <f>IFERROR(CH17/CF17,"-")</f>
        <v>0.33333333333333</v>
      </c>
      <c r="CJ17" s="135">
        <v>3000</v>
      </c>
      <c r="CK17" s="136">
        <f>IFERROR(CJ17/CF17,"-")</f>
        <v>1000</v>
      </c>
      <c r="CL17" s="137">
        <v>1</v>
      </c>
      <c r="CM17" s="137"/>
      <c r="CN17" s="137"/>
      <c r="CO17" s="138">
        <v>1</v>
      </c>
      <c r="CP17" s="139">
        <v>3000</v>
      </c>
      <c r="CQ17" s="139">
        <v>3000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30"/>
      <c r="B18" s="85"/>
      <c r="C18" s="86"/>
      <c r="D18" s="86"/>
      <c r="E18" s="86"/>
      <c r="F18" s="87"/>
      <c r="G18" s="88"/>
      <c r="H18" s="88"/>
      <c r="I18" s="88"/>
      <c r="J18" s="330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336"/>
      <c r="V18" s="25"/>
      <c r="W18" s="25"/>
      <c r="X18" s="336"/>
      <c r="Y18" s="336"/>
      <c r="Z18" s="336"/>
      <c r="AA18" s="336"/>
      <c r="AB18" s="33"/>
      <c r="AC18" s="57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30"/>
      <c r="B19" s="37"/>
      <c r="C19" s="21"/>
      <c r="D19" s="21"/>
      <c r="E19" s="21"/>
      <c r="F19" s="22"/>
      <c r="G19" s="36"/>
      <c r="H19" s="36"/>
      <c r="I19" s="73"/>
      <c r="J19" s="331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336"/>
      <c r="V19" s="25"/>
      <c r="W19" s="25"/>
      <c r="X19" s="336"/>
      <c r="Y19" s="336"/>
      <c r="Z19" s="336"/>
      <c r="AA19" s="336"/>
      <c r="AB19" s="33"/>
      <c r="AC19" s="59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19">
        <f>AB20</f>
        <v>0.16071428571429</v>
      </c>
      <c r="B20" s="39"/>
      <c r="C20" s="39"/>
      <c r="D20" s="39"/>
      <c r="E20" s="39"/>
      <c r="F20" s="39"/>
      <c r="G20" s="40" t="s">
        <v>96</v>
      </c>
      <c r="H20" s="40"/>
      <c r="I20" s="40"/>
      <c r="J20" s="332">
        <f>SUM(J6:J19)</f>
        <v>672000</v>
      </c>
      <c r="K20" s="41">
        <f>SUM(K6:K19)</f>
        <v>122</v>
      </c>
      <c r="L20" s="41">
        <f>SUM(L6:L19)</f>
        <v>61</v>
      </c>
      <c r="M20" s="41">
        <f>SUM(M6:M19)</f>
        <v>35</v>
      </c>
      <c r="N20" s="41">
        <f>SUM(N6:N19)</f>
        <v>54</v>
      </c>
      <c r="O20" s="41">
        <f>SUM(O6:O19)</f>
        <v>1</v>
      </c>
      <c r="P20" s="41">
        <f>SUM(P6:P19)</f>
        <v>55</v>
      </c>
      <c r="Q20" s="42">
        <f>IFERROR(P20/M20,"-")</f>
        <v>1.5714285714286</v>
      </c>
      <c r="R20" s="76">
        <f>SUM(R6:R19)</f>
        <v>2</v>
      </c>
      <c r="S20" s="76">
        <f>SUM(S6:S19)</f>
        <v>4</v>
      </c>
      <c r="T20" s="42">
        <f>IFERROR(R20/P20,"-")</f>
        <v>0.036363636363636</v>
      </c>
      <c r="U20" s="337">
        <f>IFERROR(J20/P20,"-")</f>
        <v>12218.181818182</v>
      </c>
      <c r="V20" s="44">
        <f>SUM(V6:V19)</f>
        <v>2</v>
      </c>
      <c r="W20" s="42">
        <f>IFERROR(V20/P20,"-")</f>
        <v>0.036363636363636</v>
      </c>
      <c r="X20" s="332">
        <f>SUM(X6:X19)</f>
        <v>108000</v>
      </c>
      <c r="Y20" s="332">
        <f>IFERROR(X20/P20,"-")</f>
        <v>1963.6363636364</v>
      </c>
      <c r="Z20" s="332">
        <f>IFERROR(X20/V20,"-")</f>
        <v>54000</v>
      </c>
      <c r="AA20" s="332">
        <f>X20-J20</f>
        <v>-564000</v>
      </c>
      <c r="AB20" s="45">
        <f>X20/J20</f>
        <v>0.16071428571429</v>
      </c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30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31</v>
      </c>
      <c r="CP2" s="272" t="s">
        <v>32</v>
      </c>
      <c r="CQ2" s="260" t="s">
        <v>33</v>
      </c>
      <c r="CR2" s="261"/>
      <c r="CS2" s="262"/>
    </row>
    <row r="3" spans="1:98" customHeight="1" ht="14.25">
      <c r="A3" s="11" t="s">
        <v>97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35</v>
      </c>
      <c r="AE3" s="264"/>
      <c r="AF3" s="264"/>
      <c r="AG3" s="264"/>
      <c r="AH3" s="264"/>
      <c r="AI3" s="264"/>
      <c r="AJ3" s="264"/>
      <c r="AK3" s="264"/>
      <c r="AL3" s="264"/>
      <c r="AM3" s="275" t="s">
        <v>36</v>
      </c>
      <c r="AN3" s="276"/>
      <c r="AO3" s="276"/>
      <c r="AP3" s="276"/>
      <c r="AQ3" s="276"/>
      <c r="AR3" s="276"/>
      <c r="AS3" s="276"/>
      <c r="AT3" s="276"/>
      <c r="AU3" s="277"/>
      <c r="AV3" s="278" t="s">
        <v>37</v>
      </c>
      <c r="AW3" s="279"/>
      <c r="AX3" s="279"/>
      <c r="AY3" s="279"/>
      <c r="AZ3" s="279"/>
      <c r="BA3" s="279"/>
      <c r="BB3" s="279"/>
      <c r="BC3" s="279"/>
      <c r="BD3" s="280"/>
      <c r="BE3" s="281" t="s">
        <v>38</v>
      </c>
      <c r="BF3" s="282"/>
      <c r="BG3" s="282"/>
      <c r="BH3" s="282"/>
      <c r="BI3" s="282"/>
      <c r="BJ3" s="282"/>
      <c r="BK3" s="282"/>
      <c r="BL3" s="282"/>
      <c r="BM3" s="283"/>
      <c r="BN3" s="284" t="s">
        <v>39</v>
      </c>
      <c r="BO3" s="285"/>
      <c r="BP3" s="285"/>
      <c r="BQ3" s="285"/>
      <c r="BR3" s="285"/>
      <c r="BS3" s="285"/>
      <c r="BT3" s="285"/>
      <c r="BU3" s="285"/>
      <c r="BV3" s="286"/>
      <c r="BW3" s="287" t="s">
        <v>40</v>
      </c>
      <c r="BX3" s="288"/>
      <c r="BY3" s="288"/>
      <c r="BZ3" s="288"/>
      <c r="CA3" s="288"/>
      <c r="CB3" s="288"/>
      <c r="CC3" s="288"/>
      <c r="CD3" s="288"/>
      <c r="CE3" s="289"/>
      <c r="CF3" s="290" t="s">
        <v>41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42</v>
      </c>
      <c r="CR3" s="266"/>
      <c r="CS3" s="267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1"/>
      <c r="CP4" s="274"/>
      <c r="CQ4" s="52" t="s">
        <v>60</v>
      </c>
      <c r="CR4" s="52" t="s">
        <v>61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0.086666666666667</v>
      </c>
      <c r="B6" s="346" t="s">
        <v>98</v>
      </c>
      <c r="C6" s="346" t="s">
        <v>99</v>
      </c>
      <c r="D6" s="346" t="s">
        <v>100</v>
      </c>
      <c r="E6" s="346" t="s">
        <v>101</v>
      </c>
      <c r="F6" s="346" t="s">
        <v>65</v>
      </c>
      <c r="G6" s="88" t="s">
        <v>102</v>
      </c>
      <c r="H6" s="88" t="s">
        <v>103</v>
      </c>
      <c r="I6" s="88" t="s">
        <v>104</v>
      </c>
      <c r="J6" s="329">
        <v>300000</v>
      </c>
      <c r="K6" s="79">
        <v>0</v>
      </c>
      <c r="L6" s="79">
        <v>0</v>
      </c>
      <c r="M6" s="79">
        <v>0</v>
      </c>
      <c r="N6" s="89">
        <v>9</v>
      </c>
      <c r="O6" s="90">
        <v>0</v>
      </c>
      <c r="P6" s="91">
        <f>N6+O6</f>
        <v>9</v>
      </c>
      <c r="Q6" s="80" t="str">
        <f>IFERROR(P6/M6,"-")</f>
        <v>-</v>
      </c>
      <c r="R6" s="79">
        <v>0</v>
      </c>
      <c r="S6" s="79">
        <v>4</v>
      </c>
      <c r="T6" s="80">
        <f>IFERROR(R6/(P6),"-")</f>
        <v>0</v>
      </c>
      <c r="U6" s="335">
        <f>IFERROR(J6/SUM(N6:O9),"-")</f>
        <v>21428.571428571</v>
      </c>
      <c r="V6" s="82">
        <v>2</v>
      </c>
      <c r="W6" s="80">
        <f>IF(P6=0,"-",V6/P6)</f>
        <v>0.22222222222222</v>
      </c>
      <c r="X6" s="334">
        <v>21000</v>
      </c>
      <c r="Y6" s="335">
        <f>IFERROR(X6/P6,"-")</f>
        <v>2333.3333333333</v>
      </c>
      <c r="Z6" s="335">
        <f>IFERROR(X6/V6,"-")</f>
        <v>10500</v>
      </c>
      <c r="AA6" s="329">
        <f>SUM(X6:X9)-SUM(J6:J9)</f>
        <v>-274000</v>
      </c>
      <c r="AB6" s="83">
        <f>SUM(X6:X9)/SUM(J6:J9)</f>
        <v>0.086666666666667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0.11111111111111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0.33333333333333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0.22222222222222</v>
      </c>
      <c r="BP6" s="119">
        <v>1</v>
      </c>
      <c r="BQ6" s="120">
        <f>IFERROR(BP6/BN6,"-")</f>
        <v>0.5</v>
      </c>
      <c r="BR6" s="121">
        <v>3000</v>
      </c>
      <c r="BS6" s="122">
        <f>IFERROR(BR6/BN6,"-")</f>
        <v>1500</v>
      </c>
      <c r="BT6" s="123">
        <v>1</v>
      </c>
      <c r="BU6" s="123"/>
      <c r="BV6" s="123"/>
      <c r="BW6" s="124">
        <v>2</v>
      </c>
      <c r="BX6" s="125">
        <f>IF(P6=0,"",IF(BW6=0,"",(BW6/P6)))</f>
        <v>0.22222222222222</v>
      </c>
      <c r="BY6" s="126">
        <v>1</v>
      </c>
      <c r="BZ6" s="127">
        <f>IFERROR(BY6/BW6,"-")</f>
        <v>0.5</v>
      </c>
      <c r="CA6" s="128">
        <v>18000</v>
      </c>
      <c r="CB6" s="129">
        <f>IFERROR(CA6/BW6,"-")</f>
        <v>9000</v>
      </c>
      <c r="CC6" s="130"/>
      <c r="CD6" s="130"/>
      <c r="CE6" s="130">
        <v>1</v>
      </c>
      <c r="CF6" s="131">
        <v>1</v>
      </c>
      <c r="CG6" s="132">
        <f>IF(P6=0,"",IF(CF6=0,"",(CF6/P6)))</f>
        <v>0.11111111111111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21000</v>
      </c>
      <c r="CQ6" s="139">
        <v>18000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105</v>
      </c>
      <c r="C7" s="346"/>
      <c r="D7" s="346"/>
      <c r="E7" s="346"/>
      <c r="F7" s="346" t="s">
        <v>70</v>
      </c>
      <c r="G7" s="88"/>
      <c r="H7" s="88"/>
      <c r="I7" s="88"/>
      <c r="J7" s="329"/>
      <c r="K7" s="79">
        <v>33</v>
      </c>
      <c r="L7" s="79">
        <v>12</v>
      </c>
      <c r="M7" s="79">
        <v>5</v>
      </c>
      <c r="N7" s="89">
        <v>0</v>
      </c>
      <c r="O7" s="90">
        <v>0</v>
      </c>
      <c r="P7" s="91">
        <f>N7+O7</f>
        <v>0</v>
      </c>
      <c r="Q7" s="80">
        <f>IFERROR(P7/M7,"-")</f>
        <v>0</v>
      </c>
      <c r="R7" s="79">
        <v>0</v>
      </c>
      <c r="S7" s="79">
        <v>0</v>
      </c>
      <c r="T7" s="80" t="str">
        <f>IFERROR(R7/(P7),"-")</f>
        <v>-</v>
      </c>
      <c r="U7" s="335"/>
      <c r="V7" s="82">
        <v>0</v>
      </c>
      <c r="W7" s="80" t="str">
        <f>IF(P7=0,"-",V7/P7)</f>
        <v>-</v>
      </c>
      <c r="X7" s="334">
        <v>0</v>
      </c>
      <c r="Y7" s="335" t="str">
        <f>IFERROR(X7/P7,"-")</f>
        <v>-</v>
      </c>
      <c r="Z7" s="335" t="str">
        <f>IFERROR(X7/V7,"-")</f>
        <v>-</v>
      </c>
      <c r="AA7" s="329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6" t="s">
        <v>106</v>
      </c>
      <c r="C8" s="346" t="s">
        <v>99</v>
      </c>
      <c r="D8" s="346" t="s">
        <v>100</v>
      </c>
      <c r="E8" s="346" t="s">
        <v>107</v>
      </c>
      <c r="F8" s="346" t="s">
        <v>65</v>
      </c>
      <c r="G8" s="88" t="s">
        <v>102</v>
      </c>
      <c r="H8" s="88" t="s">
        <v>103</v>
      </c>
      <c r="I8" s="88"/>
      <c r="J8" s="329"/>
      <c r="K8" s="79">
        <v>0</v>
      </c>
      <c r="L8" s="79">
        <v>0</v>
      </c>
      <c r="M8" s="79">
        <v>0</v>
      </c>
      <c r="N8" s="89">
        <v>3</v>
      </c>
      <c r="O8" s="90">
        <v>0</v>
      </c>
      <c r="P8" s="91">
        <f>N8+O8</f>
        <v>3</v>
      </c>
      <c r="Q8" s="80" t="str">
        <f>IFERROR(P8/M8,"-")</f>
        <v>-</v>
      </c>
      <c r="R8" s="79">
        <v>0</v>
      </c>
      <c r="S8" s="79">
        <v>0</v>
      </c>
      <c r="T8" s="80">
        <f>IFERROR(R8/(P8),"-")</f>
        <v>0</v>
      </c>
      <c r="U8" s="335"/>
      <c r="V8" s="82">
        <v>1</v>
      </c>
      <c r="W8" s="80">
        <f>IF(P8=0,"-",V8/P8)</f>
        <v>0.33333333333333</v>
      </c>
      <c r="X8" s="334">
        <v>5000</v>
      </c>
      <c r="Y8" s="335">
        <f>IFERROR(X8/P8,"-")</f>
        <v>1666.6666666667</v>
      </c>
      <c r="Z8" s="335">
        <f>IFERROR(X8/V8,"-")</f>
        <v>5000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0.33333333333333</v>
      </c>
      <c r="BP8" s="119">
        <v>1</v>
      </c>
      <c r="BQ8" s="120">
        <f>IFERROR(BP8/BN8,"-")</f>
        <v>1</v>
      </c>
      <c r="BR8" s="121">
        <v>5000</v>
      </c>
      <c r="BS8" s="122">
        <f>IFERROR(BR8/BN8,"-")</f>
        <v>5000</v>
      </c>
      <c r="BT8" s="123">
        <v>1</v>
      </c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>
        <v>1</v>
      </c>
      <c r="CG8" s="132">
        <f>IF(P8=0,"",IF(CF8=0,"",(CF8/P8)))</f>
        <v>0.33333333333333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1</v>
      </c>
      <c r="CP8" s="139">
        <v>5000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108</v>
      </c>
      <c r="C9" s="346"/>
      <c r="D9" s="346"/>
      <c r="E9" s="346"/>
      <c r="F9" s="346" t="s">
        <v>70</v>
      </c>
      <c r="G9" s="88"/>
      <c r="H9" s="88"/>
      <c r="I9" s="88"/>
      <c r="J9" s="329"/>
      <c r="K9" s="79">
        <v>48</v>
      </c>
      <c r="L9" s="79">
        <v>7</v>
      </c>
      <c r="M9" s="79">
        <v>5</v>
      </c>
      <c r="N9" s="89">
        <v>2</v>
      </c>
      <c r="O9" s="90">
        <v>0</v>
      </c>
      <c r="P9" s="91">
        <f>N9+O9</f>
        <v>2</v>
      </c>
      <c r="Q9" s="80">
        <f>IFERROR(P9/M9,"-")</f>
        <v>0.4</v>
      </c>
      <c r="R9" s="79">
        <v>0</v>
      </c>
      <c r="S9" s="79">
        <v>0</v>
      </c>
      <c r="T9" s="80">
        <f>IFERROR(R9/(P9),"-")</f>
        <v>0</v>
      </c>
      <c r="U9" s="335"/>
      <c r="V9" s="82">
        <v>0</v>
      </c>
      <c r="W9" s="80">
        <f>IF(P9=0,"-",V9/P9)</f>
        <v>0</v>
      </c>
      <c r="X9" s="334">
        <v>0</v>
      </c>
      <c r="Y9" s="335">
        <f>IFERROR(X9/P9,"-")</f>
        <v>0</v>
      </c>
      <c r="Z9" s="335" t="str">
        <f>IFERROR(X9/V9,"-")</f>
        <v>-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1.2787037037037</v>
      </c>
      <c r="B10" s="346" t="s">
        <v>109</v>
      </c>
      <c r="C10" s="346"/>
      <c r="D10" s="346"/>
      <c r="E10" s="346"/>
      <c r="F10" s="346" t="s">
        <v>110</v>
      </c>
      <c r="G10" s="88" t="s">
        <v>111</v>
      </c>
      <c r="H10" s="88"/>
      <c r="I10" s="88" t="s">
        <v>112</v>
      </c>
      <c r="J10" s="329">
        <v>1080000</v>
      </c>
      <c r="K10" s="79">
        <v>97</v>
      </c>
      <c r="L10" s="79">
        <v>0</v>
      </c>
      <c r="M10" s="79">
        <v>322</v>
      </c>
      <c r="N10" s="89">
        <v>35</v>
      </c>
      <c r="O10" s="90">
        <v>0</v>
      </c>
      <c r="P10" s="91">
        <f>N10+O10</f>
        <v>35</v>
      </c>
      <c r="Q10" s="80">
        <f>IFERROR(P10/M10,"-")</f>
        <v>0.10869565217391</v>
      </c>
      <c r="R10" s="79">
        <v>3</v>
      </c>
      <c r="S10" s="79">
        <v>16</v>
      </c>
      <c r="T10" s="80">
        <f>IFERROR(R10/(P10),"-")</f>
        <v>0.085714285714286</v>
      </c>
      <c r="U10" s="335">
        <f>IFERROR(J10/SUM(N10:O16),"-")</f>
        <v>7248.322147651</v>
      </c>
      <c r="V10" s="82">
        <v>7</v>
      </c>
      <c r="W10" s="80">
        <f>IF(P10=0,"-",V10/P10)</f>
        <v>0.2</v>
      </c>
      <c r="X10" s="334">
        <v>50000</v>
      </c>
      <c r="Y10" s="335">
        <f>IFERROR(X10/P10,"-")</f>
        <v>1428.5714285714</v>
      </c>
      <c r="Z10" s="335">
        <f>IFERROR(X10/V10,"-")</f>
        <v>7142.8571428571</v>
      </c>
      <c r="AA10" s="329">
        <f>SUM(X10:X16)-SUM(J10:J16)</f>
        <v>301000</v>
      </c>
      <c r="AB10" s="83">
        <f>SUM(X10:X16)/SUM(J10:J16)</f>
        <v>1.2787037037037</v>
      </c>
      <c r="AC10" s="77"/>
      <c r="AD10" s="92">
        <v>4</v>
      </c>
      <c r="AE10" s="93">
        <f>IF(P10=0,"",IF(AD10=0,"",(AD10/P10)))</f>
        <v>0.11428571428571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12</v>
      </c>
      <c r="AN10" s="99">
        <f>IF(P10=0,"",IF(AM10=0,"",(AM10/P10)))</f>
        <v>0.34285714285714</v>
      </c>
      <c r="AO10" s="98">
        <v>1</v>
      </c>
      <c r="AP10" s="100">
        <f>IFERROR(AO10/AM10,"-")</f>
        <v>0.083333333333333</v>
      </c>
      <c r="AQ10" s="101">
        <v>3000</v>
      </c>
      <c r="AR10" s="102">
        <f>IFERROR(AQ10/AM10,"-")</f>
        <v>250</v>
      </c>
      <c r="AS10" s="103">
        <v>1</v>
      </c>
      <c r="AT10" s="103"/>
      <c r="AU10" s="103"/>
      <c r="AV10" s="104">
        <v>5</v>
      </c>
      <c r="AW10" s="105">
        <f>IF(P10=0,"",IF(AV10=0,"",(AV10/P10)))</f>
        <v>0.14285714285714</v>
      </c>
      <c r="AX10" s="104">
        <v>2</v>
      </c>
      <c r="AY10" s="106">
        <f>IFERROR(AX10/AV10,"-")</f>
        <v>0.4</v>
      </c>
      <c r="AZ10" s="107">
        <v>8000</v>
      </c>
      <c r="BA10" s="108">
        <f>IFERROR(AZ10/AV10,"-")</f>
        <v>1600</v>
      </c>
      <c r="BB10" s="109">
        <v>2</v>
      </c>
      <c r="BC10" s="109"/>
      <c r="BD10" s="109"/>
      <c r="BE10" s="110">
        <v>4</v>
      </c>
      <c r="BF10" s="111">
        <f>IF(P10=0,"",IF(BE10=0,"",(BE10/P10)))</f>
        <v>0.11428571428571</v>
      </c>
      <c r="BG10" s="110">
        <v>1</v>
      </c>
      <c r="BH10" s="112">
        <f>IFERROR(BG10/BE10,"-")</f>
        <v>0.25</v>
      </c>
      <c r="BI10" s="113">
        <v>3000</v>
      </c>
      <c r="BJ10" s="114">
        <f>IFERROR(BI10/BE10,"-")</f>
        <v>750</v>
      </c>
      <c r="BK10" s="115">
        <v>1</v>
      </c>
      <c r="BL10" s="115"/>
      <c r="BM10" s="115"/>
      <c r="BN10" s="117">
        <v>5</v>
      </c>
      <c r="BO10" s="118">
        <f>IF(P10=0,"",IF(BN10=0,"",(BN10/P10)))</f>
        <v>0.14285714285714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5</v>
      </c>
      <c r="BX10" s="125">
        <f>IF(P10=0,"",IF(BW10=0,"",(BW10/P10)))</f>
        <v>0.14285714285714</v>
      </c>
      <c r="BY10" s="126">
        <v>3</v>
      </c>
      <c r="BZ10" s="127">
        <f>IFERROR(BY10/BW10,"-")</f>
        <v>0.6</v>
      </c>
      <c r="CA10" s="128">
        <v>36000</v>
      </c>
      <c r="CB10" s="129">
        <f>IFERROR(CA10/BW10,"-")</f>
        <v>7200</v>
      </c>
      <c r="CC10" s="130">
        <v>1</v>
      </c>
      <c r="CD10" s="130">
        <v>1</v>
      </c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7</v>
      </c>
      <c r="CP10" s="139">
        <v>50000</v>
      </c>
      <c r="CQ10" s="139">
        <v>13000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113</v>
      </c>
      <c r="C11" s="346"/>
      <c r="D11" s="346"/>
      <c r="E11" s="346"/>
      <c r="F11" s="346" t="s">
        <v>110</v>
      </c>
      <c r="G11" s="88"/>
      <c r="H11" s="88"/>
      <c r="I11" s="88"/>
      <c r="J11" s="329"/>
      <c r="K11" s="79">
        <v>49</v>
      </c>
      <c r="L11" s="79">
        <v>0</v>
      </c>
      <c r="M11" s="79">
        <v>201</v>
      </c>
      <c r="N11" s="89">
        <v>12</v>
      </c>
      <c r="O11" s="90">
        <v>0</v>
      </c>
      <c r="P11" s="91">
        <f>N11+O11</f>
        <v>12</v>
      </c>
      <c r="Q11" s="80">
        <f>IFERROR(P11/M11,"-")</f>
        <v>0.059701492537313</v>
      </c>
      <c r="R11" s="79">
        <v>2</v>
      </c>
      <c r="S11" s="79">
        <v>5</v>
      </c>
      <c r="T11" s="80">
        <f>IFERROR(R11/(P11),"-")</f>
        <v>0.16666666666667</v>
      </c>
      <c r="U11" s="335"/>
      <c r="V11" s="82">
        <v>2</v>
      </c>
      <c r="W11" s="80">
        <f>IF(P11=0,"-",V11/P11)</f>
        <v>0.16666666666667</v>
      </c>
      <c r="X11" s="334">
        <v>24000</v>
      </c>
      <c r="Y11" s="335">
        <f>IFERROR(X11/P11,"-")</f>
        <v>2000</v>
      </c>
      <c r="Z11" s="335">
        <f>IFERROR(X11/V11,"-")</f>
        <v>12000</v>
      </c>
      <c r="AA11" s="329"/>
      <c r="AB11" s="83"/>
      <c r="AC11" s="77"/>
      <c r="AD11" s="92">
        <v>1</v>
      </c>
      <c r="AE11" s="93">
        <f>IF(P11=0,"",IF(AD11=0,"",(AD11/P11)))</f>
        <v>0.083333333333333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2</v>
      </c>
      <c r="AN11" s="99">
        <f>IF(P11=0,"",IF(AM11=0,"",(AM11/P11)))</f>
        <v>0.16666666666667</v>
      </c>
      <c r="AO11" s="98">
        <v>1</v>
      </c>
      <c r="AP11" s="100">
        <f>IFERROR(AO11/AM11,"-")</f>
        <v>0.5</v>
      </c>
      <c r="AQ11" s="101">
        <v>8000</v>
      </c>
      <c r="AR11" s="102">
        <f>IFERROR(AQ11/AM11,"-")</f>
        <v>4000</v>
      </c>
      <c r="AS11" s="103"/>
      <c r="AT11" s="103">
        <v>1</v>
      </c>
      <c r="AU11" s="103"/>
      <c r="AV11" s="104">
        <v>3</v>
      </c>
      <c r="AW11" s="105">
        <f>IF(P11=0,"",IF(AV11=0,"",(AV11/P11)))</f>
        <v>0.25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</v>
      </c>
      <c r="BF11" s="111">
        <f>IF(P11=0,"",IF(BE11=0,"",(BE11/P11)))</f>
        <v>0.083333333333333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3</v>
      </c>
      <c r="BO11" s="118">
        <f>IF(P11=0,"",IF(BN11=0,"",(BN11/P11)))</f>
        <v>0.25</v>
      </c>
      <c r="BP11" s="119">
        <v>1</v>
      </c>
      <c r="BQ11" s="120">
        <f>IFERROR(BP11/BN11,"-")</f>
        <v>0.33333333333333</v>
      </c>
      <c r="BR11" s="121">
        <v>16000</v>
      </c>
      <c r="BS11" s="122">
        <f>IFERROR(BR11/BN11,"-")</f>
        <v>5333.3333333333</v>
      </c>
      <c r="BT11" s="123"/>
      <c r="BU11" s="123"/>
      <c r="BV11" s="123">
        <v>1</v>
      </c>
      <c r="BW11" s="124">
        <v>2</v>
      </c>
      <c r="BX11" s="125">
        <f>IF(P11=0,"",IF(BW11=0,"",(BW11/P11)))</f>
        <v>0.16666666666667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24000</v>
      </c>
      <c r="CQ11" s="139">
        <v>16000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6" t="s">
        <v>114</v>
      </c>
      <c r="C12" s="346"/>
      <c r="D12" s="346"/>
      <c r="E12" s="346"/>
      <c r="F12" s="346" t="s">
        <v>110</v>
      </c>
      <c r="G12" s="88"/>
      <c r="H12" s="88"/>
      <c r="I12" s="88"/>
      <c r="J12" s="329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5"/>
      <c r="V12" s="82">
        <v>0</v>
      </c>
      <c r="W12" s="80" t="str">
        <f>IF(P12=0,"-",V12/P12)</f>
        <v>-</v>
      </c>
      <c r="X12" s="334">
        <v>0</v>
      </c>
      <c r="Y12" s="335" t="str">
        <f>IFERROR(X12/P12,"-")</f>
        <v>-</v>
      </c>
      <c r="Z12" s="335" t="str">
        <f>IFERROR(X12/V12,"-")</f>
        <v>-</v>
      </c>
      <c r="AA12" s="329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115</v>
      </c>
      <c r="C13" s="346"/>
      <c r="D13" s="346"/>
      <c r="E13" s="346"/>
      <c r="F13" s="346" t="s">
        <v>65</v>
      </c>
      <c r="G13" s="88"/>
      <c r="H13" s="88"/>
      <c r="I13" s="88"/>
      <c r="J13" s="329"/>
      <c r="K13" s="79">
        <v>0</v>
      </c>
      <c r="L13" s="79">
        <v>0</v>
      </c>
      <c r="M13" s="79">
        <v>0</v>
      </c>
      <c r="N13" s="89">
        <v>37</v>
      </c>
      <c r="O13" s="90">
        <v>0</v>
      </c>
      <c r="P13" s="91">
        <f>N13+O13</f>
        <v>37</v>
      </c>
      <c r="Q13" s="80" t="str">
        <f>IFERROR(P13/M13,"-")</f>
        <v>-</v>
      </c>
      <c r="R13" s="79">
        <v>1</v>
      </c>
      <c r="S13" s="79">
        <v>4</v>
      </c>
      <c r="T13" s="80">
        <f>IFERROR(R13/(P13),"-")</f>
        <v>0.027027027027027</v>
      </c>
      <c r="U13" s="335"/>
      <c r="V13" s="82">
        <v>1</v>
      </c>
      <c r="W13" s="80">
        <f>IF(P13=0,"-",V13/P13)</f>
        <v>0.027027027027027</v>
      </c>
      <c r="X13" s="334">
        <v>18000</v>
      </c>
      <c r="Y13" s="335">
        <f>IFERROR(X13/P13,"-")</f>
        <v>486.48648648649</v>
      </c>
      <c r="Z13" s="335">
        <f>IFERROR(X13/V13,"-")</f>
        <v>18000</v>
      </c>
      <c r="AA13" s="329"/>
      <c r="AB13" s="83"/>
      <c r="AC13" s="77"/>
      <c r="AD13" s="92">
        <v>1</v>
      </c>
      <c r="AE13" s="93">
        <f>IF(P13=0,"",IF(AD13=0,"",(AD13/P13)))</f>
        <v>0.027027027027027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8</v>
      </c>
      <c r="AN13" s="99">
        <f>IF(P13=0,"",IF(AM13=0,"",(AM13/P13)))</f>
        <v>0.21621621621622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4</v>
      </c>
      <c r="AW13" s="105">
        <f>IF(P13=0,"",IF(AV13=0,"",(AV13/P13)))</f>
        <v>0.10810810810811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4</v>
      </c>
      <c r="BF13" s="111">
        <f>IF(P13=0,"",IF(BE13=0,"",(BE13/P13)))</f>
        <v>0.10810810810811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10</v>
      </c>
      <c r="BO13" s="118">
        <f>IF(P13=0,"",IF(BN13=0,"",(BN13/P13)))</f>
        <v>0.27027027027027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9</v>
      </c>
      <c r="BX13" s="125">
        <f>IF(P13=0,"",IF(BW13=0,"",(BW13/P13)))</f>
        <v>0.24324324324324</v>
      </c>
      <c r="BY13" s="126">
        <v>1</v>
      </c>
      <c r="BZ13" s="127">
        <f>IFERROR(BY13/BW13,"-")</f>
        <v>0.11111111111111</v>
      </c>
      <c r="CA13" s="128">
        <v>18000</v>
      </c>
      <c r="CB13" s="129">
        <f>IFERROR(CA13/BW13,"-")</f>
        <v>2000</v>
      </c>
      <c r="CC13" s="130"/>
      <c r="CD13" s="130"/>
      <c r="CE13" s="130">
        <v>1</v>
      </c>
      <c r="CF13" s="131">
        <v>1</v>
      </c>
      <c r="CG13" s="132">
        <f>IF(P13=0,"",IF(CF13=0,"",(CF13/P13)))</f>
        <v>0.027027027027027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18000</v>
      </c>
      <c r="CQ13" s="139">
        <v>18000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6" t="s">
        <v>116</v>
      </c>
      <c r="C14" s="346"/>
      <c r="D14" s="346"/>
      <c r="E14" s="346"/>
      <c r="F14" s="346" t="s">
        <v>70</v>
      </c>
      <c r="G14" s="88"/>
      <c r="H14" s="88"/>
      <c r="I14" s="88"/>
      <c r="J14" s="329"/>
      <c r="K14" s="79">
        <v>254</v>
      </c>
      <c r="L14" s="79">
        <v>144</v>
      </c>
      <c r="M14" s="79">
        <v>226</v>
      </c>
      <c r="N14" s="89">
        <v>33</v>
      </c>
      <c r="O14" s="90">
        <v>1</v>
      </c>
      <c r="P14" s="91">
        <f>N14+O14</f>
        <v>34</v>
      </c>
      <c r="Q14" s="80">
        <f>IFERROR(P14/M14,"-")</f>
        <v>0.15044247787611</v>
      </c>
      <c r="R14" s="79">
        <v>12</v>
      </c>
      <c r="S14" s="79">
        <v>2</v>
      </c>
      <c r="T14" s="80">
        <f>IFERROR(R14/(P14),"-")</f>
        <v>0.35294117647059</v>
      </c>
      <c r="U14" s="335"/>
      <c r="V14" s="82">
        <v>4</v>
      </c>
      <c r="W14" s="80">
        <f>IF(P14=0,"-",V14/P14)</f>
        <v>0.11764705882353</v>
      </c>
      <c r="X14" s="334">
        <v>1050000</v>
      </c>
      <c r="Y14" s="335">
        <f>IFERROR(X14/P14,"-")</f>
        <v>30882.352941176</v>
      </c>
      <c r="Z14" s="335">
        <f>IFERROR(X14/V14,"-")</f>
        <v>262500</v>
      </c>
      <c r="AA14" s="329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6</v>
      </c>
      <c r="AN14" s="99">
        <f>IF(P14=0,"",IF(AM14=0,"",(AM14/P14)))</f>
        <v>0.17647058823529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4</v>
      </c>
      <c r="AW14" s="105">
        <f>IF(P14=0,"",IF(AV14=0,"",(AV14/P14)))</f>
        <v>0.11764705882353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3</v>
      </c>
      <c r="BF14" s="111">
        <f>IF(P14=0,"",IF(BE14=0,"",(BE14/P14)))</f>
        <v>0.088235294117647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14</v>
      </c>
      <c r="BO14" s="118">
        <f>IF(P14=0,"",IF(BN14=0,"",(BN14/P14)))</f>
        <v>0.41176470588235</v>
      </c>
      <c r="BP14" s="119">
        <v>2</v>
      </c>
      <c r="BQ14" s="120">
        <f>IFERROR(BP14/BN14,"-")</f>
        <v>0.14285714285714</v>
      </c>
      <c r="BR14" s="121">
        <v>1009000</v>
      </c>
      <c r="BS14" s="122">
        <f>IFERROR(BR14/BN14,"-")</f>
        <v>72071.428571429</v>
      </c>
      <c r="BT14" s="123">
        <v>1</v>
      </c>
      <c r="BU14" s="123"/>
      <c r="BV14" s="123">
        <v>1</v>
      </c>
      <c r="BW14" s="124">
        <v>3</v>
      </c>
      <c r="BX14" s="125">
        <f>IF(P14=0,"",IF(BW14=0,"",(BW14/P14)))</f>
        <v>0.088235294117647</v>
      </c>
      <c r="BY14" s="126">
        <v>1</v>
      </c>
      <c r="BZ14" s="127">
        <f>IFERROR(BY14/BW14,"-")</f>
        <v>0.33333333333333</v>
      </c>
      <c r="CA14" s="128">
        <v>8000</v>
      </c>
      <c r="CB14" s="129">
        <f>IFERROR(CA14/BW14,"-")</f>
        <v>2666.6666666667</v>
      </c>
      <c r="CC14" s="130"/>
      <c r="CD14" s="130">
        <v>1</v>
      </c>
      <c r="CE14" s="130"/>
      <c r="CF14" s="131">
        <v>4</v>
      </c>
      <c r="CG14" s="132">
        <f>IF(P14=0,"",IF(CF14=0,"",(CF14/P14)))</f>
        <v>0.11764705882353</v>
      </c>
      <c r="CH14" s="133">
        <v>1</v>
      </c>
      <c r="CI14" s="134">
        <f>IFERROR(CH14/CF14,"-")</f>
        <v>0.25</v>
      </c>
      <c r="CJ14" s="135">
        <v>33000</v>
      </c>
      <c r="CK14" s="136">
        <f>IFERROR(CJ14/CF14,"-")</f>
        <v>8250</v>
      </c>
      <c r="CL14" s="137"/>
      <c r="CM14" s="137"/>
      <c r="CN14" s="137">
        <v>1</v>
      </c>
      <c r="CO14" s="138">
        <v>4</v>
      </c>
      <c r="CP14" s="139">
        <v>1050000</v>
      </c>
      <c r="CQ14" s="139">
        <v>999000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6" t="s">
        <v>117</v>
      </c>
      <c r="C15" s="346"/>
      <c r="D15" s="346"/>
      <c r="E15" s="346"/>
      <c r="F15" s="346" t="s">
        <v>70</v>
      </c>
      <c r="G15" s="88"/>
      <c r="H15" s="88"/>
      <c r="I15" s="88"/>
      <c r="J15" s="329"/>
      <c r="K15" s="79">
        <v>203</v>
      </c>
      <c r="L15" s="79">
        <v>113</v>
      </c>
      <c r="M15" s="79">
        <v>134</v>
      </c>
      <c r="N15" s="89">
        <v>31</v>
      </c>
      <c r="O15" s="90">
        <v>0</v>
      </c>
      <c r="P15" s="91">
        <f>N15+O15</f>
        <v>31</v>
      </c>
      <c r="Q15" s="80">
        <f>IFERROR(P15/M15,"-")</f>
        <v>0.23134328358209</v>
      </c>
      <c r="R15" s="79">
        <v>7</v>
      </c>
      <c r="S15" s="79">
        <v>3</v>
      </c>
      <c r="T15" s="80">
        <f>IFERROR(R15/(P15),"-")</f>
        <v>0.2258064516129</v>
      </c>
      <c r="U15" s="335"/>
      <c r="V15" s="82">
        <v>7</v>
      </c>
      <c r="W15" s="80">
        <f>IF(P15=0,"-",V15/P15)</f>
        <v>0.2258064516129</v>
      </c>
      <c r="X15" s="334">
        <v>239000</v>
      </c>
      <c r="Y15" s="335">
        <f>IFERROR(X15/P15,"-")</f>
        <v>7709.6774193548</v>
      </c>
      <c r="Z15" s="335">
        <f>IFERROR(X15/V15,"-")</f>
        <v>34142.857142857</v>
      </c>
      <c r="AA15" s="329"/>
      <c r="AB15" s="83"/>
      <c r="AC15" s="77"/>
      <c r="AD15" s="92">
        <v>1</v>
      </c>
      <c r="AE15" s="93">
        <f>IF(P15=0,"",IF(AD15=0,"",(AD15/P15)))</f>
        <v>0.032258064516129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4</v>
      </c>
      <c r="AN15" s="99">
        <f>IF(P15=0,"",IF(AM15=0,"",(AM15/P15)))</f>
        <v>0.12903225806452</v>
      </c>
      <c r="AO15" s="98">
        <v>1</v>
      </c>
      <c r="AP15" s="100">
        <f>IFERROR(AO15/AM15,"-")</f>
        <v>0.25</v>
      </c>
      <c r="AQ15" s="101">
        <v>3000</v>
      </c>
      <c r="AR15" s="102">
        <f>IFERROR(AQ15/AM15,"-")</f>
        <v>750</v>
      </c>
      <c r="AS15" s="103">
        <v>1</v>
      </c>
      <c r="AT15" s="103"/>
      <c r="AU15" s="103"/>
      <c r="AV15" s="104">
        <v>3</v>
      </c>
      <c r="AW15" s="105">
        <f>IF(P15=0,"",IF(AV15=0,"",(AV15/P15)))</f>
        <v>0.096774193548387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6</v>
      </c>
      <c r="BF15" s="111">
        <f>IF(P15=0,"",IF(BE15=0,"",(BE15/P15)))</f>
        <v>0.19354838709677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8</v>
      </c>
      <c r="BO15" s="118">
        <f>IF(P15=0,"",IF(BN15=0,"",(BN15/P15)))</f>
        <v>0.25806451612903</v>
      </c>
      <c r="BP15" s="119">
        <v>1</v>
      </c>
      <c r="BQ15" s="120">
        <f>IFERROR(BP15/BN15,"-")</f>
        <v>0.125</v>
      </c>
      <c r="BR15" s="121">
        <v>5000</v>
      </c>
      <c r="BS15" s="122">
        <f>IFERROR(BR15/BN15,"-")</f>
        <v>625</v>
      </c>
      <c r="BT15" s="123">
        <v>1</v>
      </c>
      <c r="BU15" s="123"/>
      <c r="BV15" s="123"/>
      <c r="BW15" s="124">
        <v>6</v>
      </c>
      <c r="BX15" s="125">
        <f>IF(P15=0,"",IF(BW15=0,"",(BW15/P15)))</f>
        <v>0.19354838709677</v>
      </c>
      <c r="BY15" s="126">
        <v>4</v>
      </c>
      <c r="BZ15" s="127">
        <f>IFERROR(BY15/BW15,"-")</f>
        <v>0.66666666666667</v>
      </c>
      <c r="CA15" s="128">
        <v>211000</v>
      </c>
      <c r="CB15" s="129">
        <f>IFERROR(CA15/BW15,"-")</f>
        <v>35166.666666667</v>
      </c>
      <c r="CC15" s="130">
        <v>2</v>
      </c>
      <c r="CD15" s="130"/>
      <c r="CE15" s="130">
        <v>2</v>
      </c>
      <c r="CF15" s="131">
        <v>3</v>
      </c>
      <c r="CG15" s="132">
        <f>IF(P15=0,"",IF(CF15=0,"",(CF15/P15)))</f>
        <v>0.096774193548387</v>
      </c>
      <c r="CH15" s="133">
        <v>1</v>
      </c>
      <c r="CI15" s="134">
        <f>IFERROR(CH15/CF15,"-")</f>
        <v>0.33333333333333</v>
      </c>
      <c r="CJ15" s="135">
        <v>20000</v>
      </c>
      <c r="CK15" s="136">
        <f>IFERROR(CJ15/CF15,"-")</f>
        <v>6666.6666666667</v>
      </c>
      <c r="CL15" s="137"/>
      <c r="CM15" s="137"/>
      <c r="CN15" s="137">
        <v>1</v>
      </c>
      <c r="CO15" s="138">
        <v>7</v>
      </c>
      <c r="CP15" s="139">
        <v>239000</v>
      </c>
      <c r="CQ15" s="139">
        <v>155000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6" t="s">
        <v>118</v>
      </c>
      <c r="C16" s="346"/>
      <c r="D16" s="346"/>
      <c r="E16" s="346"/>
      <c r="F16" s="346" t="s">
        <v>70</v>
      </c>
      <c r="G16" s="88"/>
      <c r="H16" s="88"/>
      <c r="I16" s="88"/>
      <c r="J16" s="329"/>
      <c r="K16" s="79">
        <v>22</v>
      </c>
      <c r="L16" s="79">
        <v>2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5"/>
      <c r="V16" s="82">
        <v>0</v>
      </c>
      <c r="W16" s="80" t="str">
        <f>IF(P16=0,"-",V16/P16)</f>
        <v>-</v>
      </c>
      <c r="X16" s="334">
        <v>0</v>
      </c>
      <c r="Y16" s="335" t="str">
        <f>IFERROR(X16/P16,"-")</f>
        <v>-</v>
      </c>
      <c r="Z16" s="335" t="str">
        <f>IFERROR(X16/V16,"-")</f>
        <v>-</v>
      </c>
      <c r="AA16" s="329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30"/>
      <c r="B17" s="85"/>
      <c r="C17" s="86"/>
      <c r="D17" s="86"/>
      <c r="E17" s="86"/>
      <c r="F17" s="87"/>
      <c r="G17" s="88"/>
      <c r="H17" s="88"/>
      <c r="I17" s="88"/>
      <c r="J17" s="330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336"/>
      <c r="V17" s="25"/>
      <c r="W17" s="25"/>
      <c r="X17" s="336"/>
      <c r="Y17" s="336"/>
      <c r="Z17" s="336"/>
      <c r="AA17" s="336"/>
      <c r="AB17" s="33"/>
      <c r="AC17" s="57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30"/>
      <c r="B18" s="37"/>
      <c r="C18" s="21"/>
      <c r="D18" s="21"/>
      <c r="E18" s="21"/>
      <c r="F18" s="22"/>
      <c r="G18" s="36"/>
      <c r="H18" s="36"/>
      <c r="I18" s="73"/>
      <c r="J18" s="331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336"/>
      <c r="V18" s="25"/>
      <c r="W18" s="25"/>
      <c r="X18" s="336"/>
      <c r="Y18" s="336"/>
      <c r="Z18" s="336"/>
      <c r="AA18" s="336"/>
      <c r="AB18" s="33"/>
      <c r="AC18" s="59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19">
        <f>AB19</f>
        <v>1.0195652173913</v>
      </c>
      <c r="B19" s="39"/>
      <c r="C19" s="39"/>
      <c r="D19" s="39"/>
      <c r="E19" s="39"/>
      <c r="F19" s="39"/>
      <c r="G19" s="40" t="s">
        <v>119</v>
      </c>
      <c r="H19" s="40"/>
      <c r="I19" s="40"/>
      <c r="J19" s="332">
        <f>SUM(J6:J18)</f>
        <v>1380000</v>
      </c>
      <c r="K19" s="41">
        <f>SUM(K6:K18)</f>
        <v>706</v>
      </c>
      <c r="L19" s="41">
        <f>SUM(L6:L18)</f>
        <v>278</v>
      </c>
      <c r="M19" s="41">
        <f>SUM(M6:M18)</f>
        <v>893</v>
      </c>
      <c r="N19" s="41">
        <f>SUM(N6:N18)</f>
        <v>162</v>
      </c>
      <c r="O19" s="41">
        <f>SUM(O6:O18)</f>
        <v>1</v>
      </c>
      <c r="P19" s="41">
        <f>SUM(P6:P18)</f>
        <v>163</v>
      </c>
      <c r="Q19" s="42">
        <f>IFERROR(P19/M19,"-")</f>
        <v>0.18253079507279</v>
      </c>
      <c r="R19" s="76">
        <f>SUM(R6:R18)</f>
        <v>25</v>
      </c>
      <c r="S19" s="76">
        <f>SUM(S6:S18)</f>
        <v>34</v>
      </c>
      <c r="T19" s="42">
        <f>IFERROR(R19/P19,"-")</f>
        <v>0.15337423312883</v>
      </c>
      <c r="U19" s="337">
        <f>IFERROR(J19/P19,"-")</f>
        <v>8466.2576687117</v>
      </c>
      <c r="V19" s="44">
        <f>SUM(V6:V18)</f>
        <v>24</v>
      </c>
      <c r="W19" s="42">
        <f>IFERROR(V19/P19,"-")</f>
        <v>0.14723926380368</v>
      </c>
      <c r="X19" s="332">
        <f>SUM(X6:X18)</f>
        <v>1407000</v>
      </c>
      <c r="Y19" s="332">
        <f>IFERROR(X19/P19,"-")</f>
        <v>8631.9018404908</v>
      </c>
      <c r="Z19" s="332">
        <f>IFERROR(X19/V19,"-")</f>
        <v>58625</v>
      </c>
      <c r="AA19" s="332">
        <f>X19-J19</f>
        <v>27000</v>
      </c>
      <c r="AB19" s="45">
        <f>X19/J19</f>
        <v>1.0195652173913</v>
      </c>
      <c r="AC19" s="58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  <mergeCell ref="A10:A16"/>
    <mergeCell ref="J10:J16"/>
    <mergeCell ref="U10:U16"/>
    <mergeCell ref="AA10:AA16"/>
    <mergeCell ref="AB10:AB1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26</v>
      </c>
      <c r="B2" s="145" t="s">
        <v>27</v>
      </c>
      <c r="E2" s="147"/>
      <c r="F2" s="147"/>
      <c r="G2" s="147"/>
      <c r="H2" s="147"/>
      <c r="I2" s="147"/>
      <c r="J2" s="148"/>
      <c r="K2" s="148"/>
      <c r="L2" s="148" t="s">
        <v>28</v>
      </c>
      <c r="M2" s="148"/>
      <c r="N2" s="148"/>
      <c r="O2" s="148" t="s">
        <v>29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30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31</v>
      </c>
      <c r="CK2" s="306" t="s">
        <v>32</v>
      </c>
      <c r="CL2" s="309" t="s">
        <v>33</v>
      </c>
      <c r="CM2" s="310"/>
      <c r="CN2" s="311"/>
    </row>
    <row r="3" spans="1:94" customHeight="1" ht="14.25">
      <c r="A3" s="145" t="s">
        <v>120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35</v>
      </c>
      <c r="Z3" s="318"/>
      <c r="AA3" s="318"/>
      <c r="AB3" s="318"/>
      <c r="AC3" s="318"/>
      <c r="AD3" s="318"/>
      <c r="AE3" s="318"/>
      <c r="AF3" s="318"/>
      <c r="AG3" s="318"/>
      <c r="AH3" s="319" t="s">
        <v>36</v>
      </c>
      <c r="AI3" s="320"/>
      <c r="AJ3" s="320"/>
      <c r="AK3" s="320"/>
      <c r="AL3" s="320"/>
      <c r="AM3" s="320"/>
      <c r="AN3" s="320"/>
      <c r="AO3" s="320"/>
      <c r="AP3" s="321"/>
      <c r="AQ3" s="322" t="s">
        <v>37</v>
      </c>
      <c r="AR3" s="323"/>
      <c r="AS3" s="323"/>
      <c r="AT3" s="323"/>
      <c r="AU3" s="323"/>
      <c r="AV3" s="323"/>
      <c r="AW3" s="323"/>
      <c r="AX3" s="323"/>
      <c r="AY3" s="324"/>
      <c r="AZ3" s="325" t="s">
        <v>38</v>
      </c>
      <c r="BA3" s="326"/>
      <c r="BB3" s="326"/>
      <c r="BC3" s="326"/>
      <c r="BD3" s="326"/>
      <c r="BE3" s="326"/>
      <c r="BF3" s="326"/>
      <c r="BG3" s="326"/>
      <c r="BH3" s="327"/>
      <c r="BI3" s="312" t="s">
        <v>39</v>
      </c>
      <c r="BJ3" s="313"/>
      <c r="BK3" s="313"/>
      <c r="BL3" s="313"/>
      <c r="BM3" s="313"/>
      <c r="BN3" s="313"/>
      <c r="BO3" s="313"/>
      <c r="BP3" s="313"/>
      <c r="BQ3" s="314"/>
      <c r="BR3" s="293" t="s">
        <v>40</v>
      </c>
      <c r="BS3" s="294"/>
      <c r="BT3" s="294"/>
      <c r="BU3" s="294"/>
      <c r="BV3" s="294"/>
      <c r="BW3" s="294"/>
      <c r="BX3" s="294"/>
      <c r="BY3" s="294"/>
      <c r="BZ3" s="295"/>
      <c r="CA3" s="296" t="s">
        <v>41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42</v>
      </c>
      <c r="CM3" s="300"/>
      <c r="CN3" s="301" t="s">
        <v>43</v>
      </c>
    </row>
    <row r="4" spans="1:94">
      <c r="A4" s="151"/>
      <c r="B4" s="152" t="s">
        <v>44</v>
      </c>
      <c r="C4" s="152" t="s">
        <v>121</v>
      </c>
      <c r="D4" s="153" t="s">
        <v>48</v>
      </c>
      <c r="E4" s="152" t="s">
        <v>49</v>
      </c>
      <c r="F4" s="154" t="s">
        <v>51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52</v>
      </c>
      <c r="Z4" s="158" t="s">
        <v>53</v>
      </c>
      <c r="AA4" s="158" t="s">
        <v>54</v>
      </c>
      <c r="AB4" s="158" t="s">
        <v>17</v>
      </c>
      <c r="AC4" s="158" t="s">
        <v>55</v>
      </c>
      <c r="AD4" s="158" t="s">
        <v>56</v>
      </c>
      <c r="AE4" s="158" t="s">
        <v>57</v>
      </c>
      <c r="AF4" s="158" t="s">
        <v>58</v>
      </c>
      <c r="AG4" s="158" t="s">
        <v>59</v>
      </c>
      <c r="AH4" s="159" t="s">
        <v>52</v>
      </c>
      <c r="AI4" s="159" t="s">
        <v>53</v>
      </c>
      <c r="AJ4" s="159" t="s">
        <v>54</v>
      </c>
      <c r="AK4" s="159" t="s">
        <v>17</v>
      </c>
      <c r="AL4" s="159" t="s">
        <v>55</v>
      </c>
      <c r="AM4" s="159" t="s">
        <v>56</v>
      </c>
      <c r="AN4" s="159" t="s">
        <v>57</v>
      </c>
      <c r="AO4" s="159" t="s">
        <v>58</v>
      </c>
      <c r="AP4" s="159" t="s">
        <v>59</v>
      </c>
      <c r="AQ4" s="160" t="s">
        <v>52</v>
      </c>
      <c r="AR4" s="160" t="s">
        <v>53</v>
      </c>
      <c r="AS4" s="160" t="s">
        <v>54</v>
      </c>
      <c r="AT4" s="160" t="s">
        <v>17</v>
      </c>
      <c r="AU4" s="160" t="s">
        <v>55</v>
      </c>
      <c r="AV4" s="160" t="s">
        <v>56</v>
      </c>
      <c r="AW4" s="160" t="s">
        <v>57</v>
      </c>
      <c r="AX4" s="160" t="s">
        <v>58</v>
      </c>
      <c r="AY4" s="160" t="s">
        <v>59</v>
      </c>
      <c r="AZ4" s="161" t="s">
        <v>52</v>
      </c>
      <c r="BA4" s="161" t="s">
        <v>53</v>
      </c>
      <c r="BB4" s="161" t="s">
        <v>54</v>
      </c>
      <c r="BC4" s="161" t="s">
        <v>17</v>
      </c>
      <c r="BD4" s="161" t="s">
        <v>55</v>
      </c>
      <c r="BE4" s="161" t="s">
        <v>56</v>
      </c>
      <c r="BF4" s="161" t="s">
        <v>57</v>
      </c>
      <c r="BG4" s="161" t="s">
        <v>58</v>
      </c>
      <c r="BH4" s="161" t="s">
        <v>59</v>
      </c>
      <c r="BI4" s="162" t="s">
        <v>52</v>
      </c>
      <c r="BJ4" s="162" t="s">
        <v>53</v>
      </c>
      <c r="BK4" s="162" t="s">
        <v>54</v>
      </c>
      <c r="BL4" s="162" t="s">
        <v>17</v>
      </c>
      <c r="BM4" s="162" t="s">
        <v>55</v>
      </c>
      <c r="BN4" s="162" t="s">
        <v>56</v>
      </c>
      <c r="BO4" s="162" t="s">
        <v>57</v>
      </c>
      <c r="BP4" s="162" t="s">
        <v>58</v>
      </c>
      <c r="BQ4" s="162" t="s">
        <v>59</v>
      </c>
      <c r="BR4" s="163" t="s">
        <v>52</v>
      </c>
      <c r="BS4" s="163" t="s">
        <v>53</v>
      </c>
      <c r="BT4" s="163" t="s">
        <v>54</v>
      </c>
      <c r="BU4" s="163" t="s">
        <v>17</v>
      </c>
      <c r="BV4" s="163" t="s">
        <v>55</v>
      </c>
      <c r="BW4" s="163" t="s">
        <v>56</v>
      </c>
      <c r="BX4" s="163" t="s">
        <v>57</v>
      </c>
      <c r="BY4" s="163" t="s">
        <v>58</v>
      </c>
      <c r="BZ4" s="163" t="s">
        <v>59</v>
      </c>
      <c r="CA4" s="164" t="s">
        <v>52</v>
      </c>
      <c r="CB4" s="164" t="s">
        <v>53</v>
      </c>
      <c r="CC4" s="164" t="s">
        <v>54</v>
      </c>
      <c r="CD4" s="164" t="s">
        <v>17</v>
      </c>
      <c r="CE4" s="164" t="s">
        <v>55</v>
      </c>
      <c r="CF4" s="164" t="s">
        <v>56</v>
      </c>
      <c r="CG4" s="164" t="s">
        <v>57</v>
      </c>
      <c r="CH4" s="164" t="s">
        <v>58</v>
      </c>
      <c r="CI4" s="164" t="s">
        <v>59</v>
      </c>
      <c r="CJ4" s="305"/>
      <c r="CK4" s="308"/>
      <c r="CL4" s="165" t="s">
        <v>60</v>
      </c>
      <c r="CM4" s="165" t="s">
        <v>61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3.1783706058429</v>
      </c>
      <c r="B6" s="346" t="s">
        <v>122</v>
      </c>
      <c r="C6" s="346"/>
      <c r="D6" s="346"/>
      <c r="E6" s="175" t="s">
        <v>123</v>
      </c>
      <c r="F6" s="175" t="s">
        <v>124</v>
      </c>
      <c r="G6" s="339">
        <v>1966731</v>
      </c>
      <c r="H6" s="176">
        <v>2224</v>
      </c>
      <c r="I6" s="176">
        <v>0</v>
      </c>
      <c r="J6" s="176">
        <v>30084</v>
      </c>
      <c r="K6" s="177">
        <v>475</v>
      </c>
      <c r="L6" s="178">
        <f>IFERROR(K6/J6,"-")</f>
        <v>0.01578912378673</v>
      </c>
      <c r="M6" s="176">
        <v>101</v>
      </c>
      <c r="N6" s="176">
        <v>174</v>
      </c>
      <c r="O6" s="178">
        <f>IFERROR(M6/(K6),"-")</f>
        <v>0.21263157894737</v>
      </c>
      <c r="P6" s="179">
        <f>IFERROR(G6/SUM(K6:K6),"-")</f>
        <v>4140.4863157895</v>
      </c>
      <c r="Q6" s="180">
        <v>94</v>
      </c>
      <c r="R6" s="178">
        <f>IF(K6=0,"-",Q6/K6)</f>
        <v>0.19789473684211</v>
      </c>
      <c r="S6" s="344">
        <v>6251000</v>
      </c>
      <c r="T6" s="345">
        <f>IFERROR(S6/K6,"-")</f>
        <v>13160</v>
      </c>
      <c r="U6" s="345">
        <f>IFERROR(S6/Q6,"-")</f>
        <v>66500</v>
      </c>
      <c r="V6" s="339">
        <f>SUM(S6:S6)-SUM(G6:G6)</f>
        <v>4284269</v>
      </c>
      <c r="W6" s="182">
        <f>SUM(S6:S6)/SUM(G6:G6)</f>
        <v>3.1783706058429</v>
      </c>
      <c r="Y6" s="183"/>
      <c r="Z6" s="184">
        <f>IF(K6=0,"",IF(Y6=0,"",(Y6/K6)))</f>
        <v>0</v>
      </c>
      <c r="AA6" s="183"/>
      <c r="AB6" s="185" t="str">
        <f>IFERROR(AA6/Y6,"-")</f>
        <v>-</v>
      </c>
      <c r="AC6" s="186"/>
      <c r="AD6" s="187" t="str">
        <f>IFERROR(AC6/Y6,"-")</f>
        <v>-</v>
      </c>
      <c r="AE6" s="188"/>
      <c r="AF6" s="188"/>
      <c r="AG6" s="188"/>
      <c r="AH6" s="189"/>
      <c r="AI6" s="190">
        <f>IF(K6=0,"",IF(AH6=0,"",(AH6/K6)))</f>
        <v>0</v>
      </c>
      <c r="AJ6" s="189"/>
      <c r="AK6" s="191" t="str">
        <f>IFERROR(AJ6/AH6,"-")</f>
        <v>-</v>
      </c>
      <c r="AL6" s="192"/>
      <c r="AM6" s="193" t="str">
        <f>IFERROR(AL6/AH6,"-")</f>
        <v>-</v>
      </c>
      <c r="AN6" s="194"/>
      <c r="AO6" s="194"/>
      <c r="AP6" s="194"/>
      <c r="AQ6" s="195"/>
      <c r="AR6" s="196">
        <f>IF(K6=0,"",IF(AQ6=0,"",(AQ6/K6)))</f>
        <v>0</v>
      </c>
      <c r="AS6" s="195"/>
      <c r="AT6" s="197" t="str">
        <f>IFERROR(AS6/AQ6,"-")</f>
        <v>-</v>
      </c>
      <c r="AU6" s="198"/>
      <c r="AV6" s="199" t="str">
        <f>IFERROR(AU6/AQ6,"-")</f>
        <v>-</v>
      </c>
      <c r="AW6" s="200"/>
      <c r="AX6" s="200"/>
      <c r="AY6" s="200"/>
      <c r="AZ6" s="201">
        <v>15</v>
      </c>
      <c r="BA6" s="202">
        <f>IF(K6=0,"",IF(AZ6=0,"",(AZ6/K6)))</f>
        <v>0.031578947368421</v>
      </c>
      <c r="BB6" s="201">
        <v>2</v>
      </c>
      <c r="BC6" s="203">
        <f>IFERROR(BB6/AZ6,"-")</f>
        <v>0.13333333333333</v>
      </c>
      <c r="BD6" s="204">
        <v>18000</v>
      </c>
      <c r="BE6" s="205">
        <f>IFERROR(BD6/AZ6,"-")</f>
        <v>1200</v>
      </c>
      <c r="BF6" s="206">
        <v>1</v>
      </c>
      <c r="BG6" s="206">
        <v>1</v>
      </c>
      <c r="BH6" s="206"/>
      <c r="BI6" s="207">
        <v>170</v>
      </c>
      <c r="BJ6" s="208">
        <f>IF(K6=0,"",IF(BI6=0,"",(BI6/K6)))</f>
        <v>0.35789473684211</v>
      </c>
      <c r="BK6" s="209">
        <v>26</v>
      </c>
      <c r="BL6" s="210">
        <f>IFERROR(BK6/BI6,"-")</f>
        <v>0.15294117647059</v>
      </c>
      <c r="BM6" s="211">
        <v>1199000</v>
      </c>
      <c r="BN6" s="212">
        <f>IFERROR(BM6/BI6,"-")</f>
        <v>7052.9411764706</v>
      </c>
      <c r="BO6" s="213">
        <v>13</v>
      </c>
      <c r="BP6" s="213">
        <v>6</v>
      </c>
      <c r="BQ6" s="213">
        <v>7</v>
      </c>
      <c r="BR6" s="214">
        <v>220</v>
      </c>
      <c r="BS6" s="215">
        <f>IF(K6=0,"",IF(BR6=0,"",(BR6/K6)))</f>
        <v>0.46315789473684</v>
      </c>
      <c r="BT6" s="216">
        <v>54</v>
      </c>
      <c r="BU6" s="217">
        <f>IFERROR(BT6/BR6,"-")</f>
        <v>0.24545454545455</v>
      </c>
      <c r="BV6" s="218">
        <v>3303000</v>
      </c>
      <c r="BW6" s="219">
        <f>IFERROR(BV6/BR6,"-")</f>
        <v>15013.636363636</v>
      </c>
      <c r="BX6" s="220">
        <v>24</v>
      </c>
      <c r="BY6" s="220">
        <v>10</v>
      </c>
      <c r="BZ6" s="220">
        <v>20</v>
      </c>
      <c r="CA6" s="221">
        <v>70</v>
      </c>
      <c r="CB6" s="222">
        <f>IF(K6=0,"",IF(CA6=0,"",(CA6/K6)))</f>
        <v>0.14736842105263</v>
      </c>
      <c r="CC6" s="223">
        <v>12</v>
      </c>
      <c r="CD6" s="224">
        <f>IFERROR(CC6/CA6,"-")</f>
        <v>0.17142857142857</v>
      </c>
      <c r="CE6" s="225">
        <v>1731000</v>
      </c>
      <c r="CF6" s="226">
        <f>IFERROR(CE6/CA6,"-")</f>
        <v>24728.571428571</v>
      </c>
      <c r="CG6" s="227">
        <v>5</v>
      </c>
      <c r="CH6" s="227"/>
      <c r="CI6" s="227">
        <v>7</v>
      </c>
      <c r="CJ6" s="228">
        <v>94</v>
      </c>
      <c r="CK6" s="229">
        <v>6251000</v>
      </c>
      <c r="CL6" s="229">
        <v>1340000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6" t="s">
        <v>125</v>
      </c>
      <c r="C7" s="346"/>
      <c r="D7" s="346"/>
      <c r="E7" s="175" t="s">
        <v>126</v>
      </c>
      <c r="F7" s="175" t="s">
        <v>124</v>
      </c>
      <c r="G7" s="339">
        <v>0</v>
      </c>
      <c r="H7" s="176">
        <v>1</v>
      </c>
      <c r="I7" s="176">
        <v>0</v>
      </c>
      <c r="J7" s="176">
        <v>5</v>
      </c>
      <c r="K7" s="177">
        <v>0</v>
      </c>
      <c r="L7" s="178">
        <f>IFERROR(K7/J7,"-")</f>
        <v>0</v>
      </c>
      <c r="M7" s="176">
        <v>0</v>
      </c>
      <c r="N7" s="176">
        <v>0</v>
      </c>
      <c r="O7" s="178" t="str">
        <f>IFERROR(M7/(K7),"-")</f>
        <v>-</v>
      </c>
      <c r="P7" s="179" t="str">
        <f>IFERROR(G7/SUM(K7:K7),"-")</f>
        <v>-</v>
      </c>
      <c r="Q7" s="180">
        <v>0</v>
      </c>
      <c r="R7" s="178" t="str">
        <f>IF(K7=0,"-",Q7/K7)</f>
        <v>-</v>
      </c>
      <c r="S7" s="344"/>
      <c r="T7" s="345" t="str">
        <f>IFERROR(S7/K7,"-")</f>
        <v>-</v>
      </c>
      <c r="U7" s="345" t="str">
        <f>IFERROR(S7/Q7,"-")</f>
        <v>-</v>
      </c>
      <c r="V7" s="339">
        <f>SUM(S7:S7)-SUM(G7:G7)</f>
        <v>0</v>
      </c>
      <c r="W7" s="182" t="str">
        <f>SUM(S7:S7)/SUM(G7:G7)</f>
        <v>0</v>
      </c>
      <c r="Y7" s="183"/>
      <c r="Z7" s="184" t="str">
        <f>IF(K7=0,"",IF(Y7=0,"",(Y7/K7)))</f>
        <v/>
      </c>
      <c r="AA7" s="183"/>
      <c r="AB7" s="185" t="str">
        <f>IFERROR(AA7/Y7,"-")</f>
        <v>-</v>
      </c>
      <c r="AC7" s="186"/>
      <c r="AD7" s="187" t="str">
        <f>IFERROR(AC7/Y7,"-")</f>
        <v>-</v>
      </c>
      <c r="AE7" s="188"/>
      <c r="AF7" s="188"/>
      <c r="AG7" s="188"/>
      <c r="AH7" s="189"/>
      <c r="AI7" s="190" t="str">
        <f>IF(K7=0,"",IF(AH7=0,"",(AH7/K7)))</f>
        <v/>
      </c>
      <c r="AJ7" s="189"/>
      <c r="AK7" s="191" t="str">
        <f>IFERROR(AJ7/AH7,"-")</f>
        <v>-</v>
      </c>
      <c r="AL7" s="192"/>
      <c r="AM7" s="193" t="str">
        <f>IFERROR(AL7/AH7,"-")</f>
        <v>-</v>
      </c>
      <c r="AN7" s="194"/>
      <c r="AO7" s="194"/>
      <c r="AP7" s="194"/>
      <c r="AQ7" s="195"/>
      <c r="AR7" s="196" t="str">
        <f>IF(K7=0,"",IF(AQ7=0,"",(AQ7/K7)))</f>
        <v/>
      </c>
      <c r="AS7" s="195"/>
      <c r="AT7" s="197" t="str">
        <f>IFERROR(AS7/AQ7,"-")</f>
        <v>-</v>
      </c>
      <c r="AU7" s="198"/>
      <c r="AV7" s="199" t="str">
        <f>IFERROR(AU7/AQ7,"-")</f>
        <v>-</v>
      </c>
      <c r="AW7" s="200"/>
      <c r="AX7" s="200"/>
      <c r="AY7" s="200"/>
      <c r="AZ7" s="201"/>
      <c r="BA7" s="202" t="str">
        <f>IF(K7=0,"",IF(AZ7=0,"",(AZ7/K7)))</f>
        <v/>
      </c>
      <c r="BB7" s="201"/>
      <c r="BC7" s="203" t="str">
        <f>IFERROR(BB7/AZ7,"-")</f>
        <v>-</v>
      </c>
      <c r="BD7" s="204"/>
      <c r="BE7" s="205" t="str">
        <f>IFERROR(BD7/AZ7,"-")</f>
        <v>-</v>
      </c>
      <c r="BF7" s="206"/>
      <c r="BG7" s="206"/>
      <c r="BH7" s="206"/>
      <c r="BI7" s="207"/>
      <c r="BJ7" s="208" t="str">
        <f>IF(K7=0,"",IF(BI7=0,"",(BI7/K7)))</f>
        <v/>
      </c>
      <c r="BK7" s="209"/>
      <c r="BL7" s="210" t="str">
        <f>IFERROR(BK7/BI7,"-")</f>
        <v>-</v>
      </c>
      <c r="BM7" s="211"/>
      <c r="BN7" s="212" t="str">
        <f>IFERROR(BM7/BI7,"-")</f>
        <v>-</v>
      </c>
      <c r="BO7" s="213"/>
      <c r="BP7" s="213"/>
      <c r="BQ7" s="213"/>
      <c r="BR7" s="214"/>
      <c r="BS7" s="215" t="str">
        <f>IF(K7=0,"",IF(BR7=0,"",(BR7/K7)))</f>
        <v/>
      </c>
      <c r="BT7" s="216"/>
      <c r="BU7" s="217" t="str">
        <f>IFERROR(BT7/BR7,"-")</f>
        <v>-</v>
      </c>
      <c r="BV7" s="218"/>
      <c r="BW7" s="219" t="str">
        <f>IFERROR(BV7/BR7,"-")</f>
        <v>-</v>
      </c>
      <c r="BX7" s="220"/>
      <c r="BY7" s="220"/>
      <c r="BZ7" s="220"/>
      <c r="CA7" s="221"/>
      <c r="CB7" s="222" t="str">
        <f>IF(K7=0,"",IF(CA7=0,"",(CA7/K7)))</f>
        <v/>
      </c>
      <c r="CC7" s="223"/>
      <c r="CD7" s="224" t="str">
        <f>IFERROR(CC7/CA7,"-")</f>
        <v>-</v>
      </c>
      <c r="CE7" s="225"/>
      <c r="CF7" s="226" t="str">
        <f>IFERROR(CE7/CA7,"-")</f>
        <v>-</v>
      </c>
      <c r="CG7" s="227"/>
      <c r="CH7" s="227"/>
      <c r="CI7" s="227"/>
      <c r="CJ7" s="228">
        <v>0</v>
      </c>
      <c r="CK7" s="229"/>
      <c r="CL7" s="229"/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231"/>
      <c r="B8" s="151"/>
      <c r="C8" s="232"/>
      <c r="D8" s="233"/>
      <c r="E8" s="175"/>
      <c r="F8" s="175"/>
      <c r="G8" s="340"/>
      <c r="H8" s="234"/>
      <c r="I8" s="234"/>
      <c r="J8" s="176"/>
      <c r="K8" s="176"/>
      <c r="L8" s="235"/>
      <c r="M8" s="235"/>
      <c r="N8" s="176"/>
      <c r="O8" s="235"/>
      <c r="P8" s="181"/>
      <c r="Q8" s="181"/>
      <c r="R8" s="181"/>
      <c r="S8" s="344"/>
      <c r="T8" s="344"/>
      <c r="U8" s="344"/>
      <c r="V8" s="344"/>
      <c r="W8" s="235"/>
      <c r="X8" s="172"/>
      <c r="Y8" s="236"/>
      <c r="Z8" s="237"/>
      <c r="AA8" s="236"/>
      <c r="AB8" s="238"/>
      <c r="AC8" s="239"/>
      <c r="AD8" s="240"/>
      <c r="AE8" s="241"/>
      <c r="AF8" s="241"/>
      <c r="AG8" s="241"/>
      <c r="AH8" s="236"/>
      <c r="AI8" s="237"/>
      <c r="AJ8" s="236"/>
      <c r="AK8" s="238"/>
      <c r="AL8" s="239"/>
      <c r="AM8" s="240"/>
      <c r="AN8" s="241"/>
      <c r="AO8" s="241"/>
      <c r="AP8" s="241"/>
      <c r="AQ8" s="236"/>
      <c r="AR8" s="237"/>
      <c r="AS8" s="236"/>
      <c r="AT8" s="238"/>
      <c r="AU8" s="239"/>
      <c r="AV8" s="240"/>
      <c r="AW8" s="241"/>
      <c r="AX8" s="241"/>
      <c r="AY8" s="241"/>
      <c r="AZ8" s="236"/>
      <c r="BA8" s="237"/>
      <c r="BB8" s="236"/>
      <c r="BC8" s="238"/>
      <c r="BD8" s="239"/>
      <c r="BE8" s="240"/>
      <c r="BF8" s="241"/>
      <c r="BG8" s="241"/>
      <c r="BH8" s="241"/>
      <c r="BI8" s="173"/>
      <c r="BJ8" s="242"/>
      <c r="BK8" s="236"/>
      <c r="BL8" s="238"/>
      <c r="BM8" s="239"/>
      <c r="BN8" s="240"/>
      <c r="BO8" s="241"/>
      <c r="BP8" s="241"/>
      <c r="BQ8" s="241"/>
      <c r="BR8" s="173"/>
      <c r="BS8" s="242"/>
      <c r="BT8" s="236"/>
      <c r="BU8" s="238"/>
      <c r="BV8" s="239"/>
      <c r="BW8" s="240"/>
      <c r="BX8" s="241"/>
      <c r="BY8" s="241"/>
      <c r="BZ8" s="241"/>
      <c r="CA8" s="173"/>
      <c r="CB8" s="242"/>
      <c r="CC8" s="236"/>
      <c r="CD8" s="238"/>
      <c r="CE8" s="239"/>
      <c r="CF8" s="240"/>
      <c r="CG8" s="241"/>
      <c r="CH8" s="241"/>
      <c r="CI8" s="241"/>
      <c r="CJ8" s="243"/>
      <c r="CK8" s="239"/>
      <c r="CL8" s="239"/>
      <c r="CM8" s="239"/>
      <c r="CN8" s="244"/>
    </row>
    <row r="9" spans="1:94">
      <c r="A9" s="231"/>
      <c r="B9" s="245"/>
      <c r="C9" s="176"/>
      <c r="D9" s="176"/>
      <c r="E9" s="246"/>
      <c r="F9" s="247"/>
      <c r="G9" s="341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248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166">
        <f>Z10</f>
        <v/>
      </c>
      <c r="B10" s="249"/>
      <c r="C10" s="249"/>
      <c r="D10" s="249"/>
      <c r="E10" s="250" t="s">
        <v>127</v>
      </c>
      <c r="F10" s="250"/>
      <c r="G10" s="342">
        <f>SUM(G6:G9)</f>
        <v>1966731</v>
      </c>
      <c r="H10" s="249">
        <f>SUM(H6:H9)</f>
        <v>2225</v>
      </c>
      <c r="I10" s="249">
        <f>SUM(I6:I9)</f>
        <v>0</v>
      </c>
      <c r="J10" s="249">
        <f>SUM(J6:J9)</f>
        <v>30089</v>
      </c>
      <c r="K10" s="249">
        <f>SUM(K6:K9)</f>
        <v>475</v>
      </c>
      <c r="L10" s="251">
        <f>IFERROR(K10/J10,"-")</f>
        <v>0.015786500049852</v>
      </c>
      <c r="M10" s="252">
        <f>SUM(M6:M9)</f>
        <v>101</v>
      </c>
      <c r="N10" s="252">
        <f>SUM(N6:N9)</f>
        <v>174</v>
      </c>
      <c r="O10" s="251">
        <f>IFERROR(M10/K10,"-")</f>
        <v>0.21263157894737</v>
      </c>
      <c r="P10" s="253">
        <f>IFERROR(G10/K10,"-")</f>
        <v>4140.4863157895</v>
      </c>
      <c r="Q10" s="254">
        <f>SUM(Q6:Q9)</f>
        <v>94</v>
      </c>
      <c r="R10" s="251">
        <f>IFERROR(Q10/K10,"-")</f>
        <v>0.19789473684211</v>
      </c>
      <c r="S10" s="342">
        <f>SUM(S6:S9)</f>
        <v>6251000</v>
      </c>
      <c r="T10" s="342">
        <f>IFERROR(S10/K10,"-")</f>
        <v>13160</v>
      </c>
      <c r="U10" s="342">
        <f>IFERROR(S10/Q10,"-")</f>
        <v>66500</v>
      </c>
      <c r="V10" s="342">
        <f>S10-G10</f>
        <v>4284269</v>
      </c>
      <c r="W10" s="255">
        <f>S10/G10</f>
        <v>3.1783706058429</v>
      </c>
      <c r="X10" s="256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