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<sst xmlns="http://schemas.openxmlformats.org/spreadsheetml/2006/main" uniqueCount="119">
  <si>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</si>
  <si>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</si>
  <si>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</si>
  <si>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</si>
  <si>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</si>
  <si>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</si>
  <si>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</si>
  <si>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</si>
  <si>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</si>
  <si>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</si>
  <si>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</si>
  <si>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</si>
  <si>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</si>
  <si>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</si>
  <si>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</si>
  <si>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</si>
  <si>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</si>
  <si>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</si>
  <si>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</si>
  <si>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</si>
  <si>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</si>
  <si>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</si>
  <si>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</si>
  <si>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</si>
  <si>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</si>
  <si>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</si>
  <si>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</si>
  <si>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</si>
  <si>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</si>
  <si>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</si>
  <si>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</si>
  <si>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</si>
  <si>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</si>
  <si>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</si>
  <si>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</si>
  <si>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</si>
  <si>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</si>
  <si>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</si>
  <si>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</si>
  <si>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</si>
  <si>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</si>
  <si>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</si>
  <si>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</si>
  <si>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</si>
  <si>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</si>
  <si>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</si>
  <si>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</si>
  <si>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</si>
  <si>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</si>
  <si>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</si>
  <si>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</si>
  <si>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</si>
  <si>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</si>
  <si>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</si>
  <si>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</si>
  <si>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</si>
  <si>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</si>
  <si>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</si>
  <si>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</si>
  <si>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</si>
  <si>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</si>
  <si>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</si>
  <si>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</si>
  <si>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ln_sn001</t>
  </si>
  <si>
    <t>再婚&amp;理解者版(LINEver)（塩見彩）</t>
  </si>
  <si>
    <t>再婚&amp;理解者(LINEver)</t>
  </si>
  <si>
    <t>line</t>
  </si>
  <si>
    <t>ニッカン西部</t>
  </si>
  <si>
    <t>半2段つかみ20段保証</t>
  </si>
  <si>
    <t>1～10日</t>
  </si>
  <si>
    <t>sd2116</t>
  </si>
  <si>
    <t>空電</t>
  </si>
  <si>
    <t>ln_sn002</t>
  </si>
  <si>
    <t>雑誌版SPA(LINEver)（塩見彩）</t>
  </si>
  <si>
    <t>え?LINEでこんなに出会えんのダメ元で始めたはずが</t>
  </si>
  <si>
    <t>11～20日</t>
  </si>
  <si>
    <t>sd2117</t>
  </si>
  <si>
    <t>ln_sn003</t>
  </si>
  <si>
    <t>右女9版(LINEver)（塩見彩）</t>
  </si>
  <si>
    <t>学生いませんギャルもいません熟女熟女熟女熟女(LINEver)</t>
  </si>
  <si>
    <t>21～31日</t>
  </si>
  <si>
    <t>sd2118</t>
  </si>
  <si>
    <t>ln_sn004</t>
  </si>
  <si>
    <t>デリヘル版3(LINEver)（塩見彩）</t>
  </si>
  <si>
    <t>LINEで出会いリクルート70歳まで応募可</t>
  </si>
  <si>
    <t>スポーツ報知関西</t>
  </si>
  <si>
    <t>4C終面全5段</t>
  </si>
  <si>
    <t>11月19日(日)</t>
  </si>
  <si>
    <t>sd2119</t>
  </si>
  <si>
    <t>新聞 TOTAL</t>
  </si>
  <si>
    <t>●雑誌 広告</t>
  </si>
  <si>
    <t>ht385</t>
  </si>
  <si>
    <t>lp02</t>
  </si>
  <si>
    <t>おまとめパック</t>
  </si>
  <si>
    <t>11月01日(水)</t>
  </si>
  <si>
    <t>ht386</t>
  </si>
  <si>
    <t>ht387</t>
  </si>
  <si>
    <t>ht388</t>
  </si>
  <si>
    <t>ht389</t>
  </si>
  <si>
    <t>ht390</t>
  </si>
  <si>
    <t>雑誌 TOTAL</t>
  </si>
  <si>
    <t>●DVD 広告</t>
  </si>
  <si>
    <t>pk285</t>
  </si>
  <si>
    <t>文友舎</t>
  </si>
  <si>
    <t>DVD漫画たかし</t>
  </si>
  <si>
    <t>毎月売</t>
  </si>
  <si>
    <t>EXCITING MAX!SPECIAL</t>
  </si>
  <si>
    <t>DVD袋裏1C+コンテンツ枠</t>
  </si>
  <si>
    <t>11月10日(金)</t>
  </si>
  <si>
    <t>pk286</t>
  </si>
  <si>
    <t>DVD TOTAL</t>
  </si>
  <si>
    <t>●リスティング 広告</t>
  </si>
  <si>
    <t>UA</t>
  </si>
  <si>
    <t>adyd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</si>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</sst>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8</v>
      </c>
      <c r="D6" s="331">
        <v>468000</v>
      </c>
      <c r="E6" s="79">
        <v>47</v>
      </c>
      <c r="F6" s="79">
        <v>32</v>
      </c>
      <c r="G6" s="79">
        <v>27</v>
      </c>
      <c r="H6" s="91">
        <v>31</v>
      </c>
      <c r="I6" s="92">
        <v>0</v>
      </c>
      <c r="J6" s="145">
        <f>H6+I6</f>
        <v>31</v>
      </c>
      <c r="K6" s="80">
        <f>IFERROR(J6/G6,"-")</f>
        <v>1.1481481481481</v>
      </c>
      <c r="L6" s="79">
        <v>7</v>
      </c>
      <c r="M6" s="79">
        <v>3</v>
      </c>
      <c r="N6" s="80">
        <f>IFERROR(L6/J6,"-")</f>
        <v>0.2258064516129</v>
      </c>
      <c r="O6" s="81">
        <f>IFERROR(D6/J6,"-")</f>
        <v>15096.774193548</v>
      </c>
      <c r="P6" s="82">
        <v>4</v>
      </c>
      <c r="Q6" s="80">
        <f>IFERROR(P6/J6,"-")</f>
        <v>0.12903225806452</v>
      </c>
      <c r="R6" s="336">
        <v>93000</v>
      </c>
      <c r="S6" s="337">
        <f>IFERROR(R6/J6,"-")</f>
        <v>3000</v>
      </c>
      <c r="T6" s="337">
        <f>IFERROR(R6/P6,"-")</f>
        <v>23250</v>
      </c>
      <c r="U6" s="331">
        <f>IFERROR(R6-D6,"-")</f>
        <v>-375000</v>
      </c>
      <c r="V6" s="83">
        <f>R6/D6</f>
        <v>0.19871794871795</v>
      </c>
      <c r="W6" s="77"/>
      <c r="X6" s="144"/>
    </row>
    <row r="7" spans="1:24">
      <c r="A7" s="78"/>
      <c r="B7" s="84" t="s">
        <v>24</v>
      </c>
      <c r="C7" s="84">
        <v>10</v>
      </c>
      <c r="D7" s="331">
        <v>1080000</v>
      </c>
      <c r="E7" s="79">
        <v>765</v>
      </c>
      <c r="F7" s="79">
        <v>294</v>
      </c>
      <c r="G7" s="79">
        <v>999</v>
      </c>
      <c r="H7" s="91">
        <v>141</v>
      </c>
      <c r="I7" s="92">
        <v>3</v>
      </c>
      <c r="J7" s="145">
        <f>H7+I7</f>
        <v>144</v>
      </c>
      <c r="K7" s="80">
        <f>IFERROR(J7/G7,"-")</f>
        <v>0.14414414414414</v>
      </c>
      <c r="L7" s="79">
        <v>42</v>
      </c>
      <c r="M7" s="79">
        <v>38</v>
      </c>
      <c r="N7" s="80">
        <f>IFERROR(L7/J7,"-")</f>
        <v>0.29166666666667</v>
      </c>
      <c r="O7" s="81">
        <f>IFERROR(D7/J7,"-")</f>
        <v>7500</v>
      </c>
      <c r="P7" s="82">
        <v>16</v>
      </c>
      <c r="Q7" s="80">
        <f>IFERROR(P7/J7,"-")</f>
        <v>0.11111111111111</v>
      </c>
      <c r="R7" s="336">
        <v>2167000</v>
      </c>
      <c r="S7" s="337">
        <f>IFERROR(R7/J7,"-")</f>
        <v>15048.611111111</v>
      </c>
      <c r="T7" s="337">
        <f>IFERROR(R7/P7,"-")</f>
        <v>135437.5</v>
      </c>
      <c r="U7" s="331">
        <f>IFERROR(R7-D7,"-")</f>
        <v>1087000</v>
      </c>
      <c r="V7" s="83">
        <f>R7/D7</f>
        <v>2.0064814814815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150000</v>
      </c>
      <c r="E8" s="79">
        <v>250</v>
      </c>
      <c r="F8" s="79">
        <v>142</v>
      </c>
      <c r="G8" s="79">
        <v>316</v>
      </c>
      <c r="H8" s="91">
        <v>71</v>
      </c>
      <c r="I8" s="92">
        <v>2</v>
      </c>
      <c r="J8" s="145">
        <f>H8+I8</f>
        <v>73</v>
      </c>
      <c r="K8" s="80">
        <f>IFERROR(J8/G8,"-")</f>
        <v>0.23101265822785</v>
      </c>
      <c r="L8" s="79">
        <v>15</v>
      </c>
      <c r="M8" s="79">
        <v>16</v>
      </c>
      <c r="N8" s="80">
        <f>IFERROR(L8/J8,"-")</f>
        <v>0.20547945205479</v>
      </c>
      <c r="O8" s="81">
        <f>IFERROR(D8/J8,"-")</f>
        <v>2054.7945205479</v>
      </c>
      <c r="P8" s="82">
        <v>5</v>
      </c>
      <c r="Q8" s="80">
        <f>IFERROR(P8/J8,"-")</f>
        <v>0.068493150684932</v>
      </c>
      <c r="R8" s="336">
        <v>529000</v>
      </c>
      <c r="S8" s="337">
        <f>IFERROR(R8/J8,"-")</f>
        <v>7246.5753424658</v>
      </c>
      <c r="T8" s="337">
        <f>IFERROR(R8/P8,"-")</f>
        <v>105800</v>
      </c>
      <c r="U8" s="331">
        <f>IFERROR(R8-D8,"-")</f>
        <v>379000</v>
      </c>
      <c r="V8" s="83">
        <f>R8/D8</f>
        <v>3.5266666666667</v>
      </c>
      <c r="W8" s="77"/>
      <c r="X8" s="144"/>
    </row>
    <row r="9" spans="1:24">
      <c r="A9" s="78"/>
      <c r="B9" s="84" t="s">
        <v>26</v>
      </c>
      <c r="C9" s="84">
        <v>2</v>
      </c>
      <c r="D9" s="331">
        <v>1897722</v>
      </c>
      <c r="E9" s="79">
        <v>3101</v>
      </c>
      <c r="F9" s="79">
        <v>0</v>
      </c>
      <c r="G9" s="79">
        <v>39794</v>
      </c>
      <c r="H9" s="91">
        <v>768</v>
      </c>
      <c r="I9" s="92">
        <v>1</v>
      </c>
      <c r="J9" s="145">
        <f>H9+I9</f>
        <v>769</v>
      </c>
      <c r="K9" s="80">
        <f>IFERROR(J9/G9,"-")</f>
        <v>0.019324521284616</v>
      </c>
      <c r="L9" s="79">
        <v>210</v>
      </c>
      <c r="M9" s="79">
        <v>272</v>
      </c>
      <c r="N9" s="80">
        <f>IFERROR(L9/J9,"-")</f>
        <v>0.27308192457737</v>
      </c>
      <c r="O9" s="81">
        <f>IFERROR(D9/J9,"-")</f>
        <v>2467.7789336801</v>
      </c>
      <c r="P9" s="82">
        <v>144</v>
      </c>
      <c r="Q9" s="80">
        <f>IFERROR(P9/J9,"-")</f>
        <v>0.18725617685306</v>
      </c>
      <c r="R9" s="336">
        <v>8326000</v>
      </c>
      <c r="S9" s="337">
        <f>IFERROR(R9/J9,"-")</f>
        <v>10827.048114434</v>
      </c>
      <c r="T9" s="337">
        <f>IFERROR(R9/P9,"-")</f>
        <v>57819.444444444</v>
      </c>
      <c r="U9" s="331">
        <f>IFERROR(R9-D9,"-")</f>
        <v>6428278</v>
      </c>
      <c r="V9" s="83">
        <f>R9/D9</f>
        <v>4.3873654834586</v>
      </c>
      <c r="W9" s="77"/>
      <c r="X9" s="144"/>
    </row>
    <row r="10" spans="1:24">
      <c r="A10" s="30"/>
      <c r="B10" s="87"/>
      <c r="C10" s="8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30"/>
      <c r="B11" s="37"/>
      <c r="C11" s="37"/>
      <c r="D11" s="333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8"/>
      <c r="S11" s="338"/>
      <c r="T11" s="338"/>
      <c r="U11" s="338"/>
      <c r="V11" s="33"/>
      <c r="W11" s="59"/>
      <c r="X11" s="144"/>
    </row>
    <row r="12" spans="1:24">
      <c r="A12" s="19"/>
      <c r="B12" s="41"/>
      <c r="C12" s="41"/>
      <c r="D12" s="334">
        <f>SUM(D6:D10)</f>
        <v>3595722</v>
      </c>
      <c r="E12" s="41">
        <f>SUM(E6:E10)</f>
        <v>4163</v>
      </c>
      <c r="F12" s="41">
        <f>SUM(F6:F10)</f>
        <v>468</v>
      </c>
      <c r="G12" s="41">
        <f>SUM(G6:G10)</f>
        <v>41136</v>
      </c>
      <c r="H12" s="41">
        <f>SUM(H6:H10)</f>
        <v>1011</v>
      </c>
      <c r="I12" s="41">
        <f>SUM(I6:I10)</f>
        <v>6</v>
      </c>
      <c r="J12" s="41">
        <f>SUM(J6:J10)</f>
        <v>1017</v>
      </c>
      <c r="K12" s="42">
        <f>IFERROR(J12/G12,"-")</f>
        <v>0.024722870478413</v>
      </c>
      <c r="L12" s="76">
        <f>SUM(L6:L10)</f>
        <v>274</v>
      </c>
      <c r="M12" s="76">
        <f>SUM(M6:M10)</f>
        <v>329</v>
      </c>
      <c r="N12" s="42">
        <f>IFERROR(L12/J12,"-")</f>
        <v>0.26941986234022</v>
      </c>
      <c r="O12" s="43">
        <f>IFERROR(D12/J12,"-")</f>
        <v>3535.616519174</v>
      </c>
      <c r="P12" s="44">
        <f>SUM(P6:P10)</f>
        <v>169</v>
      </c>
      <c r="Q12" s="42">
        <f>IFERROR(P12/J12,"-")</f>
        <v>0.1661750245821</v>
      </c>
      <c r="R12" s="334">
        <f>SUM(R6:R10)</f>
        <v>11115000</v>
      </c>
      <c r="S12" s="334">
        <f>IFERROR(R12/J12,"-")</f>
        <v>10929.203539823</v>
      </c>
      <c r="T12" s="334">
        <f>IFERROR(R12/P12,"-")</f>
        <v>65769.230769231</v>
      </c>
      <c r="U12" s="334">
        <f>SUM(U6:U10)</f>
        <v>7519278</v>
      </c>
      <c r="V12" s="45">
        <f>IFERROR(R12/D12,"-")</f>
        <v>3.0911733443242</v>
      </c>
      <c r="W12" s="58"/>
      <c r="X12" s="144"/>
    </row>
    <row r="13" spans="1:24">
      <c r="X13" s="144"/>
    </row>
    <row r="14" spans="1:24">
      <c r="X14" s="144"/>
    </row>
    <row r="15" spans="1:24">
      <c r="X15" s="144"/>
    </row>
    <row r="16" spans="1:24">
      <c r="X16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0.3875</v>
      </c>
      <c r="B6" s="348" t="s">
        <v>63</v>
      </c>
      <c r="C6" s="348"/>
      <c r="D6" s="348" t="s">
        <v>64</v>
      </c>
      <c r="E6" s="348" t="s">
        <v>65</v>
      </c>
      <c r="F6" s="348" t="s">
        <v>66</v>
      </c>
      <c r="G6" s="90" t="s">
        <v>67</v>
      </c>
      <c r="H6" s="90" t="s">
        <v>68</v>
      </c>
      <c r="I6" s="90" t="s">
        <v>69</v>
      </c>
      <c r="J6" s="331">
        <v>240000</v>
      </c>
      <c r="K6" s="79">
        <v>0</v>
      </c>
      <c r="L6" s="79">
        <v>0</v>
      </c>
      <c r="M6" s="79">
        <v>1</v>
      </c>
      <c r="N6" s="91">
        <v>2</v>
      </c>
      <c r="O6" s="92">
        <v>0</v>
      </c>
      <c r="P6" s="93">
        <f>N6+O6</f>
        <v>2</v>
      </c>
      <c r="Q6" s="80">
        <f>IFERROR(P6/M6,"-")</f>
        <v>2</v>
      </c>
      <c r="R6" s="79">
        <v>1</v>
      </c>
      <c r="S6" s="79">
        <v>0</v>
      </c>
      <c r="T6" s="80">
        <f>IFERROR(R6/(P6),"-")</f>
        <v>0.5</v>
      </c>
      <c r="U6" s="337">
        <f>IFERROR(J6/SUM(N6:O11),"-")</f>
        <v>14117.647058824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SUM(X6:X11)-SUM(J6:J11)</f>
        <v>-147000</v>
      </c>
      <c r="AB6" s="83">
        <f>SUM(X6:X11)/SUM(J6:J11)</f>
        <v>0.3875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IFERROR(AO6/AM6,"-")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70</v>
      </c>
      <c r="C7" s="348"/>
      <c r="D7" s="348" t="s">
        <v>64</v>
      </c>
      <c r="E7" s="348" t="s">
        <v>65</v>
      </c>
      <c r="F7" s="348" t="s">
        <v>71</v>
      </c>
      <c r="G7" s="90"/>
      <c r="H7" s="90"/>
      <c r="I7" s="90"/>
      <c r="J7" s="331"/>
      <c r="K7" s="79">
        <v>8</v>
      </c>
      <c r="L7" s="79">
        <v>7</v>
      </c>
      <c r="M7" s="79">
        <v>7</v>
      </c>
      <c r="N7" s="91">
        <v>2</v>
      </c>
      <c r="O7" s="92">
        <v>0</v>
      </c>
      <c r="P7" s="93">
        <f>N7+O7</f>
        <v>2</v>
      </c>
      <c r="Q7" s="80">
        <f>IFERROR(P7/M7,"-")</f>
        <v>0.28571428571429</v>
      </c>
      <c r="R7" s="79">
        <v>1</v>
      </c>
      <c r="S7" s="79">
        <v>0</v>
      </c>
      <c r="T7" s="80">
        <f>IFERROR(R7/(P7),"-")</f>
        <v>0.5</v>
      </c>
      <c r="U7" s="337"/>
      <c r="V7" s="82">
        <v>1</v>
      </c>
      <c r="W7" s="80">
        <f>IF(P7=0,"-",V7/P7)</f>
        <v>0.5</v>
      </c>
      <c r="X7" s="336">
        <v>55000</v>
      </c>
      <c r="Y7" s="337">
        <f>IFERROR(X7/P7,"-")</f>
        <v>27500</v>
      </c>
      <c r="Z7" s="337">
        <f>IFERROR(X7/V7,"-")</f>
        <v>55000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IFERROR(AO7/AM7,"-")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2</v>
      </c>
      <c r="CG7" s="134">
        <f>IF(P7=0,"",IF(CF7=0,"",(CF7/P7)))</f>
        <v>1</v>
      </c>
      <c r="CH7" s="135">
        <v>1</v>
      </c>
      <c r="CI7" s="136">
        <f>IFERROR(CH7/CF7,"-")</f>
        <v>0.5</v>
      </c>
      <c r="CJ7" s="137">
        <v>55000</v>
      </c>
      <c r="CK7" s="138">
        <f>IFERROR(CJ7/CF7,"-")</f>
        <v>27500</v>
      </c>
      <c r="CL7" s="139"/>
      <c r="CM7" s="139"/>
      <c r="CN7" s="139">
        <v>1</v>
      </c>
      <c r="CO7" s="140">
        <v>1</v>
      </c>
      <c r="CP7" s="141">
        <v>55000</v>
      </c>
      <c r="CQ7" s="141">
        <v>55000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78"/>
      <c r="B8" s="348" t="s">
        <v>72</v>
      </c>
      <c r="C8" s="348"/>
      <c r="D8" s="348" t="s">
        <v>73</v>
      </c>
      <c r="E8" s="348" t="s">
        <v>74</v>
      </c>
      <c r="F8" s="348" t="s">
        <v>66</v>
      </c>
      <c r="G8" s="90"/>
      <c r="H8" s="90" t="s">
        <v>68</v>
      </c>
      <c r="I8" s="90" t="s">
        <v>75</v>
      </c>
      <c r="J8" s="331"/>
      <c r="K8" s="79">
        <v>0</v>
      </c>
      <c r="L8" s="79">
        <v>0</v>
      </c>
      <c r="M8" s="79">
        <v>0</v>
      </c>
      <c r="N8" s="91">
        <v>7</v>
      </c>
      <c r="O8" s="92">
        <v>0</v>
      </c>
      <c r="P8" s="93">
        <f>N8+O8</f>
        <v>7</v>
      </c>
      <c r="Q8" s="80" t="str">
        <f>IFERROR(P8/M8,"-")</f>
        <v>-</v>
      </c>
      <c r="R8" s="79">
        <v>1</v>
      </c>
      <c r="S8" s="79">
        <v>1</v>
      </c>
      <c r="T8" s="80">
        <f>IFERROR(R8/(P8),"-")</f>
        <v>0.14285714285714</v>
      </c>
      <c r="U8" s="337"/>
      <c r="V8" s="82">
        <v>1</v>
      </c>
      <c r="W8" s="80">
        <f>IF(P8=0,"-",V8/P8)</f>
        <v>0.14285714285714</v>
      </c>
      <c r="X8" s="336">
        <v>3000</v>
      </c>
      <c r="Y8" s="337">
        <f>IFERROR(X8/P8,"-")</f>
        <v>428.57142857143</v>
      </c>
      <c r="Z8" s="337">
        <f>IFERROR(X8/V8,"-")</f>
        <v>3000</v>
      </c>
      <c r="AA8" s="331"/>
      <c r="AB8" s="83"/>
      <c r="AC8" s="77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0.28571428571429</v>
      </c>
      <c r="AO8" s="100"/>
      <c r="AP8" s="102">
        <f>IFERROR(AO8/AM8,"-")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0.28571428571429</v>
      </c>
      <c r="BP8" s="121">
        <v>1</v>
      </c>
      <c r="BQ8" s="122">
        <f>IFERROR(BP8/BN8,"-")</f>
        <v>0.5</v>
      </c>
      <c r="BR8" s="123">
        <v>3000</v>
      </c>
      <c r="BS8" s="124">
        <f>IFERROR(BR8/BN8,"-")</f>
        <v>1500</v>
      </c>
      <c r="BT8" s="125">
        <v>1</v>
      </c>
      <c r="BU8" s="125"/>
      <c r="BV8" s="125"/>
      <c r="BW8" s="126">
        <v>1</v>
      </c>
      <c r="BX8" s="127">
        <f>IF(P8=0,"",IF(BW8=0,"",(BW8/P8)))</f>
        <v>0.14285714285714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78"/>
      <c r="B9" s="348" t="s">
        <v>76</v>
      </c>
      <c r="C9" s="348"/>
      <c r="D9" s="348" t="s">
        <v>73</v>
      </c>
      <c r="E9" s="348" t="s">
        <v>74</v>
      </c>
      <c r="F9" s="348" t="s">
        <v>71</v>
      </c>
      <c r="G9" s="90"/>
      <c r="H9" s="90"/>
      <c r="I9" s="90"/>
      <c r="J9" s="331"/>
      <c r="K9" s="79">
        <v>2</v>
      </c>
      <c r="L9" s="79">
        <v>2</v>
      </c>
      <c r="M9" s="79">
        <v>11</v>
      </c>
      <c r="N9" s="91">
        <v>0</v>
      </c>
      <c r="O9" s="92">
        <v>0</v>
      </c>
      <c r="P9" s="93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7"/>
      <c r="V9" s="82">
        <v>0</v>
      </c>
      <c r="W9" s="80" t="str">
        <f>IF(P9=0,"-",V9/P9)</f>
        <v>-</v>
      </c>
      <c r="X9" s="336">
        <v>0</v>
      </c>
      <c r="Y9" s="337" t="str">
        <f>IFERROR(X9/P9,"-")</f>
        <v>-</v>
      </c>
      <c r="Z9" s="337" t="str">
        <f>IFERROR(X9/V9,"-")</f>
        <v>-</v>
      </c>
      <c r="AA9" s="331"/>
      <c r="AB9" s="83"/>
      <c r="AC9" s="77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IFERROR(AO9/AM9,"-")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78"/>
      <c r="B10" s="348" t="s">
        <v>77</v>
      </c>
      <c r="C10" s="348"/>
      <c r="D10" s="348" t="s">
        <v>78</v>
      </c>
      <c r="E10" s="348" t="s">
        <v>79</v>
      </c>
      <c r="F10" s="348" t="s">
        <v>66</v>
      </c>
      <c r="G10" s="90"/>
      <c r="H10" s="90" t="s">
        <v>68</v>
      </c>
      <c r="I10" s="90" t="s">
        <v>80</v>
      </c>
      <c r="J10" s="331"/>
      <c r="K10" s="79">
        <v>0</v>
      </c>
      <c r="L10" s="79">
        <v>0</v>
      </c>
      <c r="M10" s="79">
        <v>0</v>
      </c>
      <c r="N10" s="91">
        <v>5</v>
      </c>
      <c r="O10" s="92">
        <v>0</v>
      </c>
      <c r="P10" s="93">
        <f>N10+O10</f>
        <v>5</v>
      </c>
      <c r="Q10" s="80" t="str">
        <f>IFERROR(P10/M10,"-")</f>
        <v>-</v>
      </c>
      <c r="R10" s="79">
        <v>2</v>
      </c>
      <c r="S10" s="79">
        <v>0</v>
      </c>
      <c r="T10" s="80">
        <f>IFERROR(R10/(P10),"-")</f>
        <v>0.4</v>
      </c>
      <c r="U10" s="337"/>
      <c r="V10" s="82">
        <v>2</v>
      </c>
      <c r="W10" s="80">
        <f>IF(P10=0,"-",V10/P10)</f>
        <v>0.4</v>
      </c>
      <c r="X10" s="336">
        <v>35000</v>
      </c>
      <c r="Y10" s="337">
        <f>IFERROR(X10/P10,"-")</f>
        <v>7000</v>
      </c>
      <c r="Z10" s="337">
        <f>IFERROR(X10/V10,"-")</f>
        <v>17500</v>
      </c>
      <c r="AA10" s="331"/>
      <c r="AB10" s="83"/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0.6</v>
      </c>
      <c r="BP10" s="121">
        <v>1</v>
      </c>
      <c r="BQ10" s="122">
        <f>IFERROR(BP10/BN10,"-")</f>
        <v>0.33333333333333</v>
      </c>
      <c r="BR10" s="123">
        <v>5000</v>
      </c>
      <c r="BS10" s="124">
        <f>IFERROR(BR10/BN10,"-")</f>
        <v>1666.6666666667</v>
      </c>
      <c r="BT10" s="125">
        <v>1</v>
      </c>
      <c r="BU10" s="125"/>
      <c r="BV10" s="125"/>
      <c r="BW10" s="126">
        <v>1</v>
      </c>
      <c r="BX10" s="127">
        <f>IF(P10=0,"",IF(BW10=0,"",(BW10/P10)))</f>
        <v>0.2</v>
      </c>
      <c r="BY10" s="128">
        <v>1</v>
      </c>
      <c r="BZ10" s="129">
        <f>IFERROR(BY10/BW10,"-")</f>
        <v>1</v>
      </c>
      <c r="CA10" s="130">
        <v>30000</v>
      </c>
      <c r="CB10" s="131">
        <f>IFERROR(CA10/BW10,"-")</f>
        <v>30000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35000</v>
      </c>
      <c r="CQ10" s="141">
        <v>30000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81</v>
      </c>
      <c r="C11" s="348"/>
      <c r="D11" s="348" t="s">
        <v>78</v>
      </c>
      <c r="E11" s="348" t="s">
        <v>79</v>
      </c>
      <c r="F11" s="348" t="s">
        <v>71</v>
      </c>
      <c r="G11" s="90"/>
      <c r="H11" s="90"/>
      <c r="I11" s="90"/>
      <c r="J11" s="331"/>
      <c r="K11" s="79">
        <v>21</v>
      </c>
      <c r="L11" s="79">
        <v>10</v>
      </c>
      <c r="M11" s="79">
        <v>3</v>
      </c>
      <c r="N11" s="91">
        <v>1</v>
      </c>
      <c r="O11" s="92">
        <v>0</v>
      </c>
      <c r="P11" s="93">
        <f>N11+O11</f>
        <v>1</v>
      </c>
      <c r="Q11" s="80">
        <f>IFERROR(P11/M11,"-")</f>
        <v>0.33333333333333</v>
      </c>
      <c r="R11" s="79">
        <v>0</v>
      </c>
      <c r="S11" s="79">
        <v>0</v>
      </c>
      <c r="T11" s="80">
        <f>IFERROR(R11/(P11),"-")</f>
        <v>0</v>
      </c>
      <c r="U11" s="337"/>
      <c r="V11" s="82">
        <v>0</v>
      </c>
      <c r="W11" s="80">
        <f>IF(P11=0,"-",V11/P11)</f>
        <v>0</v>
      </c>
      <c r="X11" s="336">
        <v>0</v>
      </c>
      <c r="Y11" s="337">
        <f>IFERROR(X11/P11,"-")</f>
        <v>0</v>
      </c>
      <c r="Z11" s="337" t="str">
        <f>IFERROR(X11/V11,"-")</f>
        <v>-</v>
      </c>
      <c r="AA11" s="331"/>
      <c r="AB11" s="83"/>
      <c r="AC11" s="77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8" t="s">
        <v>82</v>
      </c>
      <c r="C12" s="348"/>
      <c r="D12" s="348" t="s">
        <v>83</v>
      </c>
      <c r="E12" s="348" t="s">
        <v>84</v>
      </c>
      <c r="F12" s="348" t="s">
        <v>66</v>
      </c>
      <c r="G12" s="90" t="s">
        <v>85</v>
      </c>
      <c r="H12" s="90" t="s">
        <v>86</v>
      </c>
      <c r="I12" s="349" t="s">
        <v>87</v>
      </c>
      <c r="J12" s="331">
        <v>228000</v>
      </c>
      <c r="K12" s="79">
        <v>0</v>
      </c>
      <c r="L12" s="79">
        <v>0</v>
      </c>
      <c r="M12" s="79">
        <v>0</v>
      </c>
      <c r="N12" s="91">
        <v>12</v>
      </c>
      <c r="O12" s="92">
        <v>0</v>
      </c>
      <c r="P12" s="93">
        <f>N12+O12</f>
        <v>12</v>
      </c>
      <c r="Q12" s="80" t="str">
        <f>IFERROR(P12/M12,"-")</f>
        <v>-</v>
      </c>
      <c r="R12" s="79">
        <v>1</v>
      </c>
      <c r="S12" s="79">
        <v>2</v>
      </c>
      <c r="T12" s="80">
        <f>IFERROR(R12/(P12),"-")</f>
        <v>0.083333333333333</v>
      </c>
      <c r="U12" s="337">
        <f>IFERROR(J12/SUM(N12:O13),"-")</f>
        <v>16285.714285714</v>
      </c>
      <c r="V12" s="82">
        <v>0</v>
      </c>
      <c r="W12" s="80">
        <f>IF(P12=0,"-",V12/P12)</f>
        <v>0</v>
      </c>
      <c r="X12" s="336">
        <v>0</v>
      </c>
      <c r="Y12" s="337">
        <f>IFERROR(X12/P12,"-")</f>
        <v>0</v>
      </c>
      <c r="Z12" s="337" t="str">
        <f>IFERROR(X12/V12,"-")</f>
        <v>-</v>
      </c>
      <c r="AA12" s="331">
        <f>SUM(X12:X13)-SUM(J12:J13)</f>
        <v>-228000</v>
      </c>
      <c r="AB12" s="83">
        <f>SUM(X12:X13)/SUM(J12:J13)</f>
        <v>0</v>
      </c>
      <c r="AC12" s="77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5</v>
      </c>
      <c r="BF12" s="113">
        <f>IF(P12=0,"",IF(BE12=0,"",(BE12/P12)))</f>
        <v>0.41666666666667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0.083333333333333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348" t="s">
        <v>88</v>
      </c>
      <c r="C13" s="348"/>
      <c r="D13" s="348" t="s">
        <v>83</v>
      </c>
      <c r="E13" s="348" t="s">
        <v>84</v>
      </c>
      <c r="F13" s="348" t="s">
        <v>71</v>
      </c>
      <c r="G13" s="90"/>
      <c r="H13" s="90"/>
      <c r="I13" s="90"/>
      <c r="J13" s="331"/>
      <c r="K13" s="79">
        <v>16</v>
      </c>
      <c r="L13" s="79">
        <v>13</v>
      </c>
      <c r="M13" s="79">
        <v>5</v>
      </c>
      <c r="N13" s="91">
        <v>2</v>
      </c>
      <c r="O13" s="92">
        <v>0</v>
      </c>
      <c r="P13" s="93">
        <f>N13+O13</f>
        <v>2</v>
      </c>
      <c r="Q13" s="80">
        <f>IFERROR(P13/M13,"-")</f>
        <v>0.4</v>
      </c>
      <c r="R13" s="79">
        <v>1</v>
      </c>
      <c r="S13" s="79">
        <v>0</v>
      </c>
      <c r="T13" s="80">
        <f>IFERROR(R13/(P13),"-")</f>
        <v>0.5</v>
      </c>
      <c r="U13" s="337"/>
      <c r="V13" s="82">
        <v>0</v>
      </c>
      <c r="W13" s="80">
        <f>IF(P13=0,"-",V13/P13)</f>
        <v>0</v>
      </c>
      <c r="X13" s="336">
        <v>0</v>
      </c>
      <c r="Y13" s="337">
        <f>IFERROR(X13/P13,"-")</f>
        <v>0</v>
      </c>
      <c r="Z13" s="337" t="str">
        <f>IFERROR(X13/V13,"-")</f>
        <v>-</v>
      </c>
      <c r="AA13" s="331"/>
      <c r="AB13" s="83"/>
      <c r="AC13" s="77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IFERROR(AO13/AM13,"-")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332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8"/>
      <c r="V14" s="25"/>
      <c r="W14" s="25"/>
      <c r="X14" s="338"/>
      <c r="Y14" s="338"/>
      <c r="Z14" s="338"/>
      <c r="AA14" s="338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3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8"/>
      <c r="V15" s="25"/>
      <c r="W15" s="25"/>
      <c r="X15" s="338"/>
      <c r="Y15" s="338"/>
      <c r="Z15" s="338"/>
      <c r="AA15" s="338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0.19871794871795</v>
      </c>
      <c r="B16" s="39"/>
      <c r="C16" s="39"/>
      <c r="D16" s="39"/>
      <c r="E16" s="39"/>
      <c r="F16" s="39"/>
      <c r="G16" s="40" t="s">
        <v>89</v>
      </c>
      <c r="H16" s="40"/>
      <c r="I16" s="40"/>
      <c r="J16" s="334">
        <f>SUM(J6:J15)</f>
        <v>468000</v>
      </c>
      <c r="K16" s="41">
        <f>SUM(K6:K15)</f>
        <v>47</v>
      </c>
      <c r="L16" s="41">
        <f>SUM(L6:L15)</f>
        <v>32</v>
      </c>
      <c r="M16" s="41">
        <f>SUM(M6:M15)</f>
        <v>27</v>
      </c>
      <c r="N16" s="41">
        <f>SUM(N6:N15)</f>
        <v>31</v>
      </c>
      <c r="O16" s="41">
        <f>SUM(O6:O15)</f>
        <v>0</v>
      </c>
      <c r="P16" s="41">
        <f>SUM(P6:P15)</f>
        <v>31</v>
      </c>
      <c r="Q16" s="42">
        <f>IFERROR(P16/M16,"-")</f>
        <v>1.1481481481481</v>
      </c>
      <c r="R16" s="76">
        <f>SUM(R6:R15)</f>
        <v>7</v>
      </c>
      <c r="S16" s="76">
        <f>SUM(S6:S15)</f>
        <v>3</v>
      </c>
      <c r="T16" s="42">
        <f>IFERROR(R16/P16,"-")</f>
        <v>0.2258064516129</v>
      </c>
      <c r="U16" s="339">
        <f>IFERROR(J16/P16,"-")</f>
        <v>15096.774193548</v>
      </c>
      <c r="V16" s="44">
        <f>SUM(V6:V15)</f>
        <v>4</v>
      </c>
      <c r="W16" s="42">
        <f>IFERROR(V16/P16,"-")</f>
        <v>0.12903225806452</v>
      </c>
      <c r="X16" s="334">
        <f>SUM(X6:X15)</f>
        <v>93000</v>
      </c>
      <c r="Y16" s="334">
        <f>IFERROR(X16/P16,"-")</f>
        <v>3000</v>
      </c>
      <c r="Z16" s="334">
        <f>IFERROR(X16/V16,"-")</f>
        <v>23250</v>
      </c>
      <c r="AA16" s="334">
        <f>X16-J16</f>
        <v>-375000</v>
      </c>
      <c r="AB16" s="45">
        <f>X16/J16</f>
        <v>0.19871794871795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90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2.0064814814815</v>
      </c>
      <c r="B10" s="348" t="s">
        <v>91</v>
      </c>
      <c r="C10" s="348"/>
      <c r="D10" s="348"/>
      <c r="E10" s="348"/>
      <c r="F10" s="348" t="s">
        <v>92</v>
      </c>
      <c r="G10" s="90" t="s">
        <v>93</v>
      </c>
      <c r="H10" s="90"/>
      <c r="I10" s="90" t="s">
        <v>94</v>
      </c>
      <c r="J10" s="331">
        <v>1080000</v>
      </c>
      <c r="K10" s="79">
        <v>194</v>
      </c>
      <c r="L10" s="79">
        <v>0</v>
      </c>
      <c r="M10" s="79">
        <v>529</v>
      </c>
      <c r="N10" s="91">
        <v>62</v>
      </c>
      <c r="O10" s="92">
        <v>1</v>
      </c>
      <c r="P10" s="93">
        <f>N10+O10</f>
        <v>63</v>
      </c>
      <c r="Q10" s="80">
        <f>IFERROR(P10/M10,"-")</f>
        <v>0.11909262759924</v>
      </c>
      <c r="R10" s="79">
        <v>12</v>
      </c>
      <c r="S10" s="79">
        <v>26</v>
      </c>
      <c r="T10" s="80">
        <f>IFERROR(R10/(P10),"-")</f>
        <v>0.19047619047619</v>
      </c>
      <c r="U10" s="337">
        <f>IFERROR(J10/SUM(N10:O15),"-")</f>
        <v>7500</v>
      </c>
      <c r="V10" s="82">
        <v>9</v>
      </c>
      <c r="W10" s="80">
        <f>IF(P10=0,"-",V10/P10)</f>
        <v>0.14285714285714</v>
      </c>
      <c r="X10" s="336">
        <v>1444000</v>
      </c>
      <c r="Y10" s="337">
        <f>IFERROR(X10/P10,"-")</f>
        <v>22920.634920635</v>
      </c>
      <c r="Z10" s="337">
        <f>IFERROR(X10/V10,"-")</f>
        <v>160444.44444444</v>
      </c>
      <c r="AA10" s="331">
        <f>SUM(X10:X15)-SUM(J10:J15)</f>
        <v>1087000</v>
      </c>
      <c r="AB10" s="83">
        <f>SUM(X10:X15)/SUM(J10:J15)</f>
        <v>2.0064814814815</v>
      </c>
      <c r="AC10" s="77"/>
      <c r="AD10" s="94">
        <v>6</v>
      </c>
      <c r="AE10" s="95">
        <f>IF(P10=0,"",IF(AD10=0,"",(AD10/P10)))</f>
        <v>0.095238095238095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21</v>
      </c>
      <c r="AN10" s="101">
        <f>IF(P10=0,"",IF(AM10=0,"",(AM10/P10)))</f>
        <v>0.33333333333333</v>
      </c>
      <c r="AO10" s="100">
        <v>1</v>
      </c>
      <c r="AP10" s="102">
        <f>IFERROR(AO10/AM10,"-")</f>
        <v>0.047619047619048</v>
      </c>
      <c r="AQ10" s="103">
        <v>13000</v>
      </c>
      <c r="AR10" s="104">
        <f>IFERROR(AQ10/AM10,"-")</f>
        <v>619.04761904762</v>
      </c>
      <c r="AS10" s="105"/>
      <c r="AT10" s="105"/>
      <c r="AU10" s="105">
        <v>1</v>
      </c>
      <c r="AV10" s="106">
        <v>3</v>
      </c>
      <c r="AW10" s="107">
        <f>IF(P10=0,"",IF(AV10=0,"",(AV10/P10)))</f>
        <v>0.047619047619048</v>
      </c>
      <c r="AX10" s="106">
        <v>1</v>
      </c>
      <c r="AY10" s="108">
        <f>IFERROR(AX10/AV10,"-")</f>
        <v>0.33333333333333</v>
      </c>
      <c r="AZ10" s="109">
        <v>5000</v>
      </c>
      <c r="BA10" s="110">
        <f>IFERROR(AZ10/AV10,"-")</f>
        <v>1666.6666666667</v>
      </c>
      <c r="BB10" s="111">
        <v>1</v>
      </c>
      <c r="BC10" s="111"/>
      <c r="BD10" s="111"/>
      <c r="BE10" s="112">
        <v>11</v>
      </c>
      <c r="BF10" s="113">
        <f>IF(P10=0,"",IF(BE10=0,"",(BE10/P10)))</f>
        <v>0.17460317460317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15</v>
      </c>
      <c r="BO10" s="120">
        <f>IF(P10=0,"",IF(BN10=0,"",(BN10/P10)))</f>
        <v>0.23809523809524</v>
      </c>
      <c r="BP10" s="121">
        <v>5</v>
      </c>
      <c r="BQ10" s="122">
        <f>IFERROR(BP10/BN10,"-")</f>
        <v>0.33333333333333</v>
      </c>
      <c r="BR10" s="123">
        <v>238000</v>
      </c>
      <c r="BS10" s="124">
        <f>IFERROR(BR10/BN10,"-")</f>
        <v>15866.666666667</v>
      </c>
      <c r="BT10" s="125"/>
      <c r="BU10" s="125">
        <v>1</v>
      </c>
      <c r="BV10" s="125">
        <v>4</v>
      </c>
      <c r="BW10" s="126">
        <v>6</v>
      </c>
      <c r="BX10" s="127">
        <f>IF(P10=0,"",IF(BW10=0,"",(BW10/P10)))</f>
        <v>0.095238095238095</v>
      </c>
      <c r="BY10" s="128">
        <v>1</v>
      </c>
      <c r="BZ10" s="129">
        <f>IFERROR(BY10/BW10,"-")</f>
        <v>0.16666666666667</v>
      </c>
      <c r="CA10" s="130">
        <v>1145000</v>
      </c>
      <c r="CB10" s="131">
        <f>IFERROR(CA10/BW10,"-")</f>
        <v>190833.33333333</v>
      </c>
      <c r="CC10" s="132"/>
      <c r="CD10" s="132"/>
      <c r="CE10" s="132">
        <v>1</v>
      </c>
      <c r="CF10" s="133">
        <v>1</v>
      </c>
      <c r="CG10" s="134">
        <f>IF(P10=0,"",IF(CF10=0,"",(CF10/P10)))</f>
        <v>0.015873015873016</v>
      </c>
      <c r="CH10" s="135">
        <v>1</v>
      </c>
      <c r="CI10" s="136">
        <f>IFERROR(CH10/CF10,"-")</f>
        <v>1</v>
      </c>
      <c r="CJ10" s="137">
        <v>43000</v>
      </c>
      <c r="CK10" s="138">
        <f>IFERROR(CJ10/CF10,"-")</f>
        <v>43000</v>
      </c>
      <c r="CL10" s="139"/>
      <c r="CM10" s="139"/>
      <c r="CN10" s="139">
        <v>1</v>
      </c>
      <c r="CO10" s="140">
        <v>9</v>
      </c>
      <c r="CP10" s="141">
        <v>1444000</v>
      </c>
      <c r="CQ10" s="141">
        <v>1145000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8" t="s">
        <v>95</v>
      </c>
      <c r="C11" s="348"/>
      <c r="D11" s="348"/>
      <c r="E11" s="348"/>
      <c r="F11" s="348" t="s">
        <v>92</v>
      </c>
      <c r="G11" s="90"/>
      <c r="H11" s="90"/>
      <c r="I11" s="90"/>
      <c r="J11" s="331"/>
      <c r="K11" s="79">
        <v>56</v>
      </c>
      <c r="L11" s="79">
        <v>0</v>
      </c>
      <c r="M11" s="79">
        <v>155</v>
      </c>
      <c r="N11" s="91">
        <v>10</v>
      </c>
      <c r="O11" s="92">
        <v>0</v>
      </c>
      <c r="P11" s="93">
        <f>N11+O11</f>
        <v>10</v>
      </c>
      <c r="Q11" s="80">
        <f>IFERROR(P11/M11,"-")</f>
        <v>0.064516129032258</v>
      </c>
      <c r="R11" s="79">
        <v>3</v>
      </c>
      <c r="S11" s="79">
        <v>0</v>
      </c>
      <c r="T11" s="80">
        <f>IFERROR(R11/(P11),"-")</f>
        <v>0.3</v>
      </c>
      <c r="U11" s="337"/>
      <c r="V11" s="82">
        <v>0</v>
      </c>
      <c r="W11" s="80">
        <f>IF(P11=0,"-",V11/P11)</f>
        <v>0</v>
      </c>
      <c r="X11" s="336">
        <v>0</v>
      </c>
      <c r="Y11" s="337">
        <f>IFERROR(X11/P11,"-")</f>
        <v>0</v>
      </c>
      <c r="Z11" s="337" t="str">
        <f>IFERROR(X11/V11,"-")</f>
        <v>-</v>
      </c>
      <c r="AA11" s="331"/>
      <c r="AB11" s="83"/>
      <c r="AC11" s="77"/>
      <c r="AD11" s="94">
        <v>1</v>
      </c>
      <c r="AE11" s="95">
        <f>IF(P11=0,"",IF(AD11=0,"",(AD11/P11)))</f>
        <v>0.1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IFERROR(AO11/AM11,"-")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3</v>
      </c>
      <c r="AW11" s="107">
        <f>IF(P11=0,"",IF(AV11=0,"",(AV11/P11)))</f>
        <v>0.3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96</v>
      </c>
      <c r="C12" s="348"/>
      <c r="D12" s="348"/>
      <c r="E12" s="348"/>
      <c r="F12" s="348" t="s">
        <v>92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97</v>
      </c>
      <c r="C13" s="348"/>
      <c r="D13" s="348"/>
      <c r="E13" s="348"/>
      <c r="F13" s="348" t="s">
        <v>71</v>
      </c>
      <c r="G13" s="36"/>
      <c r="H13" s="36"/>
      <c r="I13" s="73"/>
      <c r="J13" s="333"/>
      <c r="K13" s="34">
        <v>400</v>
      </c>
      <c r="L13" s="34">
        <v>233</v>
      </c>
      <c r="M13" s="31">
        <v>277</v>
      </c>
      <c r="N13" s="23">
        <v>59</v>
      </c>
      <c r="O13" s="23">
        <v>1</v>
      </c>
      <c r="P13" s="23">
        <f>N13+O13</f>
        <v>60</v>
      </c>
      <c r="Q13" s="32">
        <f>IFERROR(P13/M13,"-")</f>
        <v>0.21660649819495</v>
      </c>
      <c r="R13" s="32">
        <v>20</v>
      </c>
      <c r="S13" s="23">
        <v>11</v>
      </c>
      <c r="T13" s="32">
        <f>IFERROR(R13/(P13),"-")</f>
        <v>0.33333333333333</v>
      </c>
      <c r="U13" s="338"/>
      <c r="V13" s="25">
        <v>7</v>
      </c>
      <c r="W13" s="25">
        <f>IF(P13=0,"-",V13/P13)</f>
        <v>0.11666666666667</v>
      </c>
      <c r="X13" s="338">
        <v>723000</v>
      </c>
      <c r="Y13" s="338">
        <f>IFERROR(X13/P13,"-")</f>
        <v>12050</v>
      </c>
      <c r="Z13" s="338">
        <f>IFERROR(X13/V13,"-")</f>
        <v>103285.71428571</v>
      </c>
      <c r="AA13" s="338"/>
      <c r="AB13" s="33"/>
      <c r="AC13" s="59"/>
      <c r="AD13" s="61">
        <v>1</v>
      </c>
      <c r="AE13" s="62">
        <f>IF(P13=0,"",IF(AD13=0,"",(AD13/P13)))</f>
        <v>0.016666666666667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10</v>
      </c>
      <c r="AN13" s="62">
        <f>IF(P13=0,"",IF(AM13=0,"",(AM13/P13)))</f>
        <v>0.16666666666667</v>
      </c>
      <c r="AO13" s="61"/>
      <c r="AP13" s="65">
        <f>IFERROR(AO13/AM13,"-")</f>
        <v>0</v>
      </c>
      <c r="AQ13" s="66"/>
      <c r="AR13" s="67">
        <f>IFERROR(AQ13/AM13,"-")</f>
        <v>0</v>
      </c>
      <c r="AS13" s="68"/>
      <c r="AT13" s="68"/>
      <c r="AU13" s="68"/>
      <c r="AV13" s="61">
        <v>5</v>
      </c>
      <c r="AW13" s="62">
        <f>IF(P13=0,"",IF(AV13=0,"",(AV13/P13)))</f>
        <v>0.083333333333333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11</v>
      </c>
      <c r="BF13" s="62">
        <f>IF(P13=0,"",IF(BE13=0,"",(BE13/P13)))</f>
        <v>0.18333333333333</v>
      </c>
      <c r="BG13" s="61">
        <v>1</v>
      </c>
      <c r="BH13" s="65">
        <f>IFERROR(BG13/BE13,"-")</f>
        <v>0.090909090909091</v>
      </c>
      <c r="BI13" s="66">
        <v>5000</v>
      </c>
      <c r="BJ13" s="67">
        <f>IFERROR(BI13/BE13,"-")</f>
        <v>454.54545454545</v>
      </c>
      <c r="BK13" s="68">
        <v>1</v>
      </c>
      <c r="BL13" s="68"/>
      <c r="BM13" s="68"/>
      <c r="BN13" s="63">
        <v>14</v>
      </c>
      <c r="BO13" s="64">
        <f>IF(P13=0,"",IF(BN13=0,"",(BN13/P13)))</f>
        <v>0.23333333333333</v>
      </c>
      <c r="BP13" s="61">
        <v>1</v>
      </c>
      <c r="BQ13" s="65">
        <f>IFERROR(BP13/BN13,"-")</f>
        <v>0.071428571428571</v>
      </c>
      <c r="BR13" s="66">
        <v>3000</v>
      </c>
      <c r="BS13" s="67">
        <f>IFERROR(BR13/BN13,"-")</f>
        <v>214.28571428571</v>
      </c>
      <c r="BT13" s="68">
        <v>1</v>
      </c>
      <c r="BU13" s="68"/>
      <c r="BV13" s="68"/>
      <c r="BW13" s="63">
        <v>13</v>
      </c>
      <c r="BX13" s="64">
        <f>IF(P13=0,"",IF(BW13=0,"",(BW13/P13)))</f>
        <v>0.21666666666667</v>
      </c>
      <c r="BY13" s="61">
        <v>3</v>
      </c>
      <c r="BZ13" s="65">
        <f>IFERROR(BY13/BW13,"-")</f>
        <v>0.23076923076923</v>
      </c>
      <c r="CA13" s="66">
        <v>473000</v>
      </c>
      <c r="CB13" s="67">
        <f>IFERROR(CA13/BW13,"-")</f>
        <v>36384.615384615</v>
      </c>
      <c r="CC13" s="68"/>
      <c r="CD13" s="68">
        <v>1</v>
      </c>
      <c r="CE13" s="68">
        <v>2</v>
      </c>
      <c r="CF13" s="63">
        <v>6</v>
      </c>
      <c r="CG13" s="64">
        <f>IF(P13=0,"",IF(CF13=0,"",(CF13/P13)))</f>
        <v>0.1</v>
      </c>
      <c r="CH13" s="61">
        <v>2</v>
      </c>
      <c r="CI13" s="65">
        <f>IFERROR(CH13/CF13,"-")</f>
        <v>0.33333333333333</v>
      </c>
      <c r="CJ13" s="66">
        <v>242000</v>
      </c>
      <c r="CK13" s="67">
        <f>IFERROR(CJ13/CF13,"-")</f>
        <v>40333.333333333</v>
      </c>
      <c r="CL13" s="68"/>
      <c r="CM13" s="68"/>
      <c r="CN13" s="68">
        <v>2</v>
      </c>
      <c r="CO13" s="69">
        <v>7</v>
      </c>
      <c r="CP13" s="66">
        <v>723000</v>
      </c>
      <c r="CQ13" s="66">
        <v>445000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98</v>
      </c>
      <c r="C14" s="348"/>
      <c r="D14" s="348"/>
      <c r="E14" s="348"/>
      <c r="F14" s="348" t="s">
        <v>71</v>
      </c>
      <c r="G14" s="40"/>
      <c r="H14" s="40"/>
      <c r="I14" s="40"/>
      <c r="J14" s="334"/>
      <c r="K14" s="41">
        <v>94</v>
      </c>
      <c r="L14" s="41">
        <v>54</v>
      </c>
      <c r="M14" s="41">
        <v>34</v>
      </c>
      <c r="N14" s="41">
        <v>9</v>
      </c>
      <c r="O14" s="41">
        <v>0</v>
      </c>
      <c r="P14" s="41">
        <f>N14+O14</f>
        <v>9</v>
      </c>
      <c r="Q14" s="42">
        <f>IFERROR(P14/M14,"-")</f>
        <v>0.26470588235294</v>
      </c>
      <c r="R14" s="76">
        <v>6</v>
      </c>
      <c r="S14" s="76">
        <v>1</v>
      </c>
      <c r="T14" s="42">
        <f>IFERROR(R14/(P14),"-")</f>
        <v>0.66666666666667</v>
      </c>
      <c r="U14" s="339"/>
      <c r="V14" s="44">
        <v>0</v>
      </c>
      <c r="W14" s="42">
        <f>IF(P14=0,"-",V14/P14)</f>
        <v>0</v>
      </c>
      <c r="X14" s="334">
        <v>0</v>
      </c>
      <c r="Y14" s="334">
        <f>IFERROR(X14/P14,"-")</f>
        <v>0</v>
      </c>
      <c r="Z14" s="334" t="str">
        <f>IFERROR(X14/V14,"-")</f>
        <v>-</v>
      </c>
      <c r="AA14" s="334"/>
      <c r="AB14" s="45"/>
      <c r="AC14" s="58"/>
      <c r="AD14" s="60"/>
      <c r="AE14" s="60">
        <f>IF(P14=0,"",IF(AD14=0,"",(AD14/P14)))</f>
        <v>0</v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>
        <f>IF(P14=0,"",IF(AM14=0,"",(AM14/P14)))</f>
        <v>0</v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/>
      <c r="AW14" s="60">
        <f>IF(P14=0,"",IF(AV14=0,"",(AV14/P14)))</f>
        <v>0</v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>
        <v>1</v>
      </c>
      <c r="BF14" s="60">
        <f>IF(P14=0,"",IF(BE14=0,"",(BE14/P14)))</f>
        <v>0.11111111111111</v>
      </c>
      <c r="BG14" s="60"/>
      <c r="BH14" s="60">
        <f>IFERROR(BG14/BE14,"-")</f>
        <v>0</v>
      </c>
      <c r="BI14" s="60"/>
      <c r="BJ14" s="60">
        <f>IFERROR(BI14/BE14,"-")</f>
        <v>0</v>
      </c>
      <c r="BK14" s="60"/>
      <c r="BL14" s="60"/>
      <c r="BM14" s="60"/>
      <c r="BN14" s="60">
        <v>4</v>
      </c>
      <c r="BO14" s="60">
        <f>IF(P14=0,"",IF(BN14=0,"",(BN14/P14)))</f>
        <v>0.44444444444444</v>
      </c>
      <c r="BP14" s="60"/>
      <c r="BQ14" s="60">
        <f>IFERROR(BP14/BN14,"-")</f>
        <v>0</v>
      </c>
      <c r="BR14" s="60"/>
      <c r="BS14" s="60">
        <f>IFERROR(BR14/BN14,"-")</f>
        <v>0</v>
      </c>
      <c r="BT14" s="60"/>
      <c r="BU14" s="60"/>
      <c r="BV14" s="60"/>
      <c r="BW14" s="60">
        <v>4</v>
      </c>
      <c r="BX14" s="60">
        <f>IF(P14=0,"",IF(BW14=0,"",(BW14/P14)))</f>
        <v>0.44444444444444</v>
      </c>
      <c r="BY14" s="60"/>
      <c r="BZ14" s="60">
        <f>IFERROR(BY14/BW14,"-")</f>
        <v>0</v>
      </c>
      <c r="CA14" s="60"/>
      <c r="CB14" s="60">
        <f>IFERROR(CA14/BW14,"-")</f>
        <v>0</v>
      </c>
      <c r="CC14" s="60"/>
      <c r="CD14" s="60"/>
      <c r="CE14" s="60"/>
      <c r="CF14" s="60"/>
      <c r="CG14" s="60">
        <f>IF(P14=0,"",IF(CF14=0,"",(CF14/P14)))</f>
        <v>0</v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0</v>
      </c>
      <c r="CP14" s="60">
        <v>0</v>
      </c>
      <c r="CQ14" s="60"/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99</v>
      </c>
      <c r="C15" s="348"/>
      <c r="D15" s="348"/>
      <c r="E15" s="348"/>
      <c r="F15" s="348" t="s">
        <v>71</v>
      </c>
      <c r="G15" s="72"/>
      <c r="H15" s="72"/>
      <c r="I15" s="72"/>
      <c r="K15" s="72">
        <v>21</v>
      </c>
      <c r="L15" s="72">
        <v>7</v>
      </c>
      <c r="M15" s="72">
        <v>4</v>
      </c>
      <c r="N15" s="72">
        <v>1</v>
      </c>
      <c r="O15" s="72">
        <v>1</v>
      </c>
      <c r="P15" s="72">
        <f>N15+O15</f>
        <v>2</v>
      </c>
      <c r="Q15" s="72">
        <f>IFERROR(P15/M15,"-")</f>
        <v>0.5</v>
      </c>
      <c r="R15" s="72">
        <v>1</v>
      </c>
      <c r="S15" s="72">
        <v>0</v>
      </c>
      <c r="T15" s="72">
        <f>IFERROR(R15/(P15),"-")</f>
        <v>0.5</v>
      </c>
      <c r="V15" s="72">
        <v>0</v>
      </c>
      <c r="W15" s="72">
        <f>IF(P15=0,"-",V15/P15)</f>
        <v>0</v>
      </c>
      <c r="X15" s="72">
        <v>0</v>
      </c>
      <c r="Y15" s="72">
        <f>IFERROR(X15/P15,"-")</f>
        <v>0</v>
      </c>
      <c r="Z15" s="72" t="str">
        <f>IFERROR(X15/V15,"-")</f>
        <v>-</v>
      </c>
      <c r="AD15" s="72"/>
      <c r="AE15" s="72">
        <f>IF(P15=0,"",IF(AD15=0,"",(AD15/P15)))</f>
        <v>0</v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>
        <f>IF(P15=0,"",IF(AM15=0,"",(AM15/P15)))</f>
        <v>0</v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>
        <f>IF(P15=0,"",IF(AV15=0,"",(AV15/P15)))</f>
        <v>0</v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>
        <f>IF(P15=0,"",IF(BE15=0,"",(BE15/P15)))</f>
        <v>0</v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>
        <f>IF(P15=0,"",IF(BN15=0,"",(BN15/P15)))</f>
        <v>0</v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>
        <v>1</v>
      </c>
      <c r="BX15" s="72">
        <f>IF(P15=0,"",IF(BW15=0,"",(BW15/P15)))</f>
        <v>0.5</v>
      </c>
      <c r="BY15" s="72"/>
      <c r="BZ15" s="72">
        <f>IFERROR(BY15/BW15,"-")</f>
        <v>0</v>
      </c>
      <c r="CA15" s="72"/>
      <c r="CB15" s="72">
        <f>IFERROR(CA15/BW15,"-")</f>
        <v>0</v>
      </c>
      <c r="CC15" s="72"/>
      <c r="CD15" s="72"/>
      <c r="CE15" s="72"/>
      <c r="CF15" s="72">
        <v>1</v>
      </c>
      <c r="CG15" s="72">
        <f>IF(P15=0,"",IF(CF15=0,"",(CF15/P15)))</f>
        <v>0.5</v>
      </c>
      <c r="CH15" s="72"/>
      <c r="CI15" s="72">
        <f>IFERROR(CH15/CF15,"-")</f>
        <v>0</v>
      </c>
      <c r="CJ15" s="72"/>
      <c r="CK15" s="72">
        <f>IFERROR(CJ15/CF15,"-")</f>
        <v>0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2.0064814814815</v>
      </c>
      <c r="G18" s="72" t="s">
        <v>100</v>
      </c>
      <c r="J18" s="72">
        <f>SUM(J6:J17)</f>
        <v>1080000</v>
      </c>
      <c r="K18" s="72">
        <f>SUM(K6:K17)</f>
        <v>765</v>
      </c>
      <c r="L18" s="72">
        <f>SUM(L6:L17)</f>
        <v>294</v>
      </c>
      <c r="M18" s="72">
        <f>SUM(M6:M17)</f>
        <v>999</v>
      </c>
      <c r="N18" s="72">
        <f>SUM(N6:N17)</f>
        <v>141</v>
      </c>
      <c r="O18" s="72">
        <f>SUM(O6:O17)</f>
        <v>3</v>
      </c>
      <c r="P18" s="72">
        <f>SUM(P6:P17)</f>
        <v>144</v>
      </c>
      <c r="Q18" s="72">
        <f>IFERROR(P18/M18,"-")</f>
        <v>0.14414414414414</v>
      </c>
      <c r="R18" s="72">
        <f>SUM(R6:R17)</f>
        <v>42</v>
      </c>
      <c r="S18" s="72">
        <f>SUM(S6:S17)</f>
        <v>38</v>
      </c>
      <c r="T18" s="72">
        <f>IFERROR(R18/P18,"-")</f>
        <v>0.29166666666667</v>
      </c>
      <c r="U18" s="72">
        <f>IFERROR(J18/P18,"-")</f>
        <v>7500</v>
      </c>
      <c r="V18" s="72">
        <f>SUM(V6:V17)</f>
        <v>16</v>
      </c>
      <c r="W18" s="72">
        <f>IFERROR(V18/P18,"-")</f>
        <v>0.11111111111111</v>
      </c>
      <c r="X18" s="72">
        <f>SUM(X6:X17)</f>
        <v>2167000</v>
      </c>
      <c r="Y18" s="72">
        <f>IFERROR(X18/P18,"-")</f>
        <v>15048.611111111</v>
      </c>
      <c r="Z18" s="72">
        <f>IFERROR(X18/V18,"-")</f>
        <v>135437.5</v>
      </c>
      <c r="AA18" s="72">
        <f>X18-J18</f>
        <v>1087000</v>
      </c>
      <c r="AB18" s="72">
        <f>X18/J18</f>
        <v>2.0064814814815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101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3.5266666666667</v>
      </c>
      <c r="B6" s="348" t="s">
        <v>102</v>
      </c>
      <c r="C6" s="348" t="s">
        <v>103</v>
      </c>
      <c r="D6" s="348" t="s">
        <v>104</v>
      </c>
      <c r="E6" s="348" t="s">
        <v>105</v>
      </c>
      <c r="F6" s="348" t="s">
        <v>92</v>
      </c>
      <c r="G6" s="90" t="s">
        <v>106</v>
      </c>
      <c r="H6" s="90" t="s">
        <v>107</v>
      </c>
      <c r="I6" s="90" t="s">
        <v>108</v>
      </c>
      <c r="J6" s="331">
        <v>150000</v>
      </c>
      <c r="K6" s="79">
        <v>33</v>
      </c>
      <c r="L6" s="79">
        <v>0</v>
      </c>
      <c r="M6" s="79">
        <v>156</v>
      </c>
      <c r="N6" s="91">
        <v>12</v>
      </c>
      <c r="O6" s="92">
        <v>0</v>
      </c>
      <c r="P6" s="93">
        <f>N6+O6</f>
        <v>12</v>
      </c>
      <c r="Q6" s="80">
        <f>IFERROR(P6/M6,"-")</f>
        <v>0.076923076923077</v>
      </c>
      <c r="R6" s="79">
        <v>1</v>
      </c>
      <c r="S6" s="79">
        <v>3</v>
      </c>
      <c r="T6" s="80">
        <f>IFERROR(R6/(P6),"-")</f>
        <v>0.083333333333333</v>
      </c>
      <c r="U6" s="337">
        <f>IFERROR(J6/SUM(N6:O7),"-")</f>
        <v>2054.7945205479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379000</v>
      </c>
      <c r="AB6" s="83">
        <f>SUM(X6:X7)/SUM(J6:J7)</f>
        <v>3.5266666666667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0.33333333333333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0.083333333333333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0.083333333333333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0.16666666666667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109</v>
      </c>
      <c r="C7" s="348"/>
      <c r="D7" s="348"/>
      <c r="E7" s="348"/>
      <c r="F7" s="348" t="s">
        <v>71</v>
      </c>
      <c r="G7" s="90"/>
      <c r="H7" s="90"/>
      <c r="I7" s="90"/>
      <c r="J7" s="331"/>
      <c r="K7" s="79">
        <v>217</v>
      </c>
      <c r="L7" s="79">
        <v>142</v>
      </c>
      <c r="M7" s="79">
        <v>160</v>
      </c>
      <c r="N7" s="91">
        <v>59</v>
      </c>
      <c r="O7" s="92">
        <v>2</v>
      </c>
      <c r="P7" s="93">
        <f>N7+O7</f>
        <v>61</v>
      </c>
      <c r="Q7" s="80">
        <f>IFERROR(P7/M7,"-")</f>
        <v>0.38125</v>
      </c>
      <c r="R7" s="79">
        <v>14</v>
      </c>
      <c r="S7" s="79">
        <v>13</v>
      </c>
      <c r="T7" s="80">
        <f>IFERROR(R7/(P7),"-")</f>
        <v>0.22950819672131</v>
      </c>
      <c r="U7" s="337"/>
      <c r="V7" s="82">
        <v>5</v>
      </c>
      <c r="W7" s="80">
        <f>IF(P7=0,"-",V7/P7)</f>
        <v>0.081967213114754</v>
      </c>
      <c r="X7" s="336">
        <v>529000</v>
      </c>
      <c r="Y7" s="337">
        <f>IFERROR(X7/P7,"-")</f>
        <v>8672.131147541</v>
      </c>
      <c r="Z7" s="337">
        <f>IFERROR(X7/V7,"-")</f>
        <v>105800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0.032786885245902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9</v>
      </c>
      <c r="AW7" s="107">
        <f>IF(P7=0,"",IF(AV7=0,"",(AV7/P7)))</f>
        <v>0.14754098360656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0.081967213114754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23</v>
      </c>
      <c r="BO7" s="120">
        <f>IF(P7=0,"",IF(BN7=0,"",(BN7/P7)))</f>
        <v>0.37704918032787</v>
      </c>
      <c r="BP7" s="121">
        <v>3</v>
      </c>
      <c r="BQ7" s="122">
        <f>IFERROR(BP7/BN7,"-")</f>
        <v>0.1304347826087</v>
      </c>
      <c r="BR7" s="123">
        <v>23000</v>
      </c>
      <c r="BS7" s="124">
        <f>IFERROR(BR7/BN7,"-")</f>
        <v>1000</v>
      </c>
      <c r="BT7" s="125">
        <v>1</v>
      </c>
      <c r="BU7" s="125">
        <v>2</v>
      </c>
      <c r="BV7" s="125"/>
      <c r="BW7" s="126">
        <v>14</v>
      </c>
      <c r="BX7" s="127">
        <f>IF(P7=0,"",IF(BW7=0,"",(BW7/P7)))</f>
        <v>0.22950819672131</v>
      </c>
      <c r="BY7" s="128">
        <v>1</v>
      </c>
      <c r="BZ7" s="129">
        <f>IFERROR(BY7/BW7,"-")</f>
        <v>0.071428571428571</v>
      </c>
      <c r="CA7" s="130">
        <v>3000</v>
      </c>
      <c r="CB7" s="131">
        <f>IFERROR(CA7/BW7,"-")</f>
        <v>214.28571428571</v>
      </c>
      <c r="CC7" s="132">
        <v>1</v>
      </c>
      <c r="CD7" s="132"/>
      <c r="CE7" s="132"/>
      <c r="CF7" s="133">
        <v>8</v>
      </c>
      <c r="CG7" s="134">
        <f>IF(P7=0,"",IF(CF7=0,"",(CF7/P7)))</f>
        <v>0.13114754098361</v>
      </c>
      <c r="CH7" s="135">
        <v>1</v>
      </c>
      <c r="CI7" s="136">
        <f>IFERROR(CH7/CF7,"-")</f>
        <v>0.125</v>
      </c>
      <c r="CJ7" s="137">
        <v>503000</v>
      </c>
      <c r="CK7" s="138">
        <f>IFERROR(CJ7/CF7,"-")</f>
        <v>62875</v>
      </c>
      <c r="CL7" s="139"/>
      <c r="CM7" s="139"/>
      <c r="CN7" s="139">
        <v>1</v>
      </c>
      <c r="CO7" s="140">
        <v>5</v>
      </c>
      <c r="CP7" s="141">
        <v>529000</v>
      </c>
      <c r="CQ7" s="141">
        <v>503000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3.5266666666667</v>
      </c>
      <c r="B10" s="39"/>
      <c r="C10" s="39"/>
      <c r="D10" s="39"/>
      <c r="E10" s="39"/>
      <c r="F10" s="39"/>
      <c r="G10" s="40" t="s">
        <v>110</v>
      </c>
      <c r="H10" s="40"/>
      <c r="I10" s="40"/>
      <c r="J10" s="334">
        <f>SUM(J6:J9)</f>
        <v>150000</v>
      </c>
      <c r="K10" s="41">
        <f>SUM(K6:K9)</f>
        <v>250</v>
      </c>
      <c r="L10" s="41">
        <f>SUM(L6:L9)</f>
        <v>142</v>
      </c>
      <c r="M10" s="41">
        <f>SUM(M6:M9)</f>
        <v>316</v>
      </c>
      <c r="N10" s="41">
        <f>SUM(N6:N9)</f>
        <v>71</v>
      </c>
      <c r="O10" s="41">
        <f>SUM(O6:O9)</f>
        <v>2</v>
      </c>
      <c r="P10" s="41">
        <f>SUM(P6:P9)</f>
        <v>73</v>
      </c>
      <c r="Q10" s="42">
        <f>IFERROR(P10/M10,"-")</f>
        <v>0.23101265822785</v>
      </c>
      <c r="R10" s="76">
        <f>SUM(R6:R9)</f>
        <v>15</v>
      </c>
      <c r="S10" s="76">
        <f>SUM(S6:S9)</f>
        <v>16</v>
      </c>
      <c r="T10" s="42">
        <f>IFERROR(R10/P10,"-")</f>
        <v>0.20547945205479</v>
      </c>
      <c r="U10" s="339">
        <f>IFERROR(J10/P10,"-")</f>
        <v>2054.7945205479</v>
      </c>
      <c r="V10" s="44">
        <f>SUM(V6:V9)</f>
        <v>5</v>
      </c>
      <c r="W10" s="42">
        <f>IFERROR(V10/P10,"-")</f>
        <v>0.068493150684932</v>
      </c>
      <c r="X10" s="334">
        <f>SUM(X6:X9)</f>
        <v>529000</v>
      </c>
      <c r="Y10" s="334">
        <f>IFERROR(X10/P10,"-")</f>
        <v>7246.5753424658</v>
      </c>
      <c r="Z10" s="334">
        <f>IFERROR(X10/V10,"-")</f>
        <v>105800</v>
      </c>
      <c r="AA10" s="334">
        <f>X10-J10</f>
        <v>379000</v>
      </c>
      <c r="AB10" s="45">
        <f>X10/J10</f>
        <v>3.5266666666667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27</v>
      </c>
      <c r="B2" s="147" t="s">
        <v>28</v>
      </c>
      <c r="E2" s="149"/>
      <c r="F2" s="149"/>
      <c r="G2" s="149"/>
      <c r="H2" s="149"/>
      <c r="I2" s="149"/>
      <c r="J2" s="150"/>
      <c r="K2" s="150"/>
      <c r="L2" s="150" t="s">
        <v>29</v>
      </c>
      <c r="M2" s="150"/>
      <c r="N2" s="150"/>
      <c r="O2" s="150" t="s">
        <v>30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31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32</v>
      </c>
      <c r="CK2" s="308" t="s">
        <v>33</v>
      </c>
      <c r="CL2" s="311" t="s">
        <v>34</v>
      </c>
      <c r="CM2" s="312"/>
      <c r="CN2" s="313"/>
    </row>
    <row r="3" spans="1:94" customHeight="1" ht="14.25">
      <c r="A3" s="147" t="s">
        <v>111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36</v>
      </c>
      <c r="Z3" s="320"/>
      <c r="AA3" s="320"/>
      <c r="AB3" s="320"/>
      <c r="AC3" s="320"/>
      <c r="AD3" s="320"/>
      <c r="AE3" s="320"/>
      <c r="AF3" s="320"/>
      <c r="AG3" s="320"/>
      <c r="AH3" s="321" t="s">
        <v>37</v>
      </c>
      <c r="AI3" s="322"/>
      <c r="AJ3" s="322"/>
      <c r="AK3" s="322"/>
      <c r="AL3" s="322"/>
      <c r="AM3" s="322"/>
      <c r="AN3" s="322"/>
      <c r="AO3" s="322"/>
      <c r="AP3" s="323"/>
      <c r="AQ3" s="324" t="s">
        <v>38</v>
      </c>
      <c r="AR3" s="325"/>
      <c r="AS3" s="325"/>
      <c r="AT3" s="325"/>
      <c r="AU3" s="325"/>
      <c r="AV3" s="325"/>
      <c r="AW3" s="325"/>
      <c r="AX3" s="325"/>
      <c r="AY3" s="326"/>
      <c r="AZ3" s="327" t="s">
        <v>39</v>
      </c>
      <c r="BA3" s="328"/>
      <c r="BB3" s="328"/>
      <c r="BC3" s="328"/>
      <c r="BD3" s="328"/>
      <c r="BE3" s="328"/>
      <c r="BF3" s="328"/>
      <c r="BG3" s="328"/>
      <c r="BH3" s="329"/>
      <c r="BI3" s="314" t="s">
        <v>40</v>
      </c>
      <c r="BJ3" s="315"/>
      <c r="BK3" s="315"/>
      <c r="BL3" s="315"/>
      <c r="BM3" s="315"/>
      <c r="BN3" s="315"/>
      <c r="BO3" s="315"/>
      <c r="BP3" s="315"/>
      <c r="BQ3" s="316"/>
      <c r="BR3" s="295" t="s">
        <v>41</v>
      </c>
      <c r="BS3" s="296"/>
      <c r="BT3" s="296"/>
      <c r="BU3" s="296"/>
      <c r="BV3" s="296"/>
      <c r="BW3" s="296"/>
      <c r="BX3" s="296"/>
      <c r="BY3" s="296"/>
      <c r="BZ3" s="297"/>
      <c r="CA3" s="298" t="s">
        <v>42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43</v>
      </c>
      <c r="CM3" s="302"/>
      <c r="CN3" s="303" t="s">
        <v>44</v>
      </c>
    </row>
    <row r="4" spans="1:94">
      <c r="A4" s="153"/>
      <c r="B4" s="154" t="s">
        <v>45</v>
      </c>
      <c r="C4" s="154" t="s">
        <v>112</v>
      </c>
      <c r="D4" s="155" t="s">
        <v>49</v>
      </c>
      <c r="E4" s="154" t="s">
        <v>50</v>
      </c>
      <c r="F4" s="156" t="s">
        <v>52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53</v>
      </c>
      <c r="Z4" s="160" t="s">
        <v>54</v>
      </c>
      <c r="AA4" s="160" t="s">
        <v>55</v>
      </c>
      <c r="AB4" s="160" t="s">
        <v>17</v>
      </c>
      <c r="AC4" s="160" t="s">
        <v>56</v>
      </c>
      <c r="AD4" s="160" t="s">
        <v>57</v>
      </c>
      <c r="AE4" s="160" t="s">
        <v>58</v>
      </c>
      <c r="AF4" s="160" t="s">
        <v>59</v>
      </c>
      <c r="AG4" s="160" t="s">
        <v>60</v>
      </c>
      <c r="AH4" s="161" t="s">
        <v>53</v>
      </c>
      <c r="AI4" s="161" t="s">
        <v>54</v>
      </c>
      <c r="AJ4" s="161" t="s">
        <v>55</v>
      </c>
      <c r="AK4" s="161" t="s">
        <v>17</v>
      </c>
      <c r="AL4" s="161" t="s">
        <v>56</v>
      </c>
      <c r="AM4" s="161" t="s">
        <v>57</v>
      </c>
      <c r="AN4" s="161" t="s">
        <v>58</v>
      </c>
      <c r="AO4" s="161" t="s">
        <v>59</v>
      </c>
      <c r="AP4" s="161" t="s">
        <v>60</v>
      </c>
      <c r="AQ4" s="162" t="s">
        <v>53</v>
      </c>
      <c r="AR4" s="162" t="s">
        <v>54</v>
      </c>
      <c r="AS4" s="162" t="s">
        <v>55</v>
      </c>
      <c r="AT4" s="162" t="s">
        <v>17</v>
      </c>
      <c r="AU4" s="162" t="s">
        <v>56</v>
      </c>
      <c r="AV4" s="162" t="s">
        <v>57</v>
      </c>
      <c r="AW4" s="162" t="s">
        <v>58</v>
      </c>
      <c r="AX4" s="162" t="s">
        <v>59</v>
      </c>
      <c r="AY4" s="162" t="s">
        <v>60</v>
      </c>
      <c r="AZ4" s="163" t="s">
        <v>53</v>
      </c>
      <c r="BA4" s="163" t="s">
        <v>54</v>
      </c>
      <c r="BB4" s="163" t="s">
        <v>55</v>
      </c>
      <c r="BC4" s="163" t="s">
        <v>17</v>
      </c>
      <c r="BD4" s="163" t="s">
        <v>56</v>
      </c>
      <c r="BE4" s="163" t="s">
        <v>57</v>
      </c>
      <c r="BF4" s="163" t="s">
        <v>58</v>
      </c>
      <c r="BG4" s="163" t="s">
        <v>59</v>
      </c>
      <c r="BH4" s="163" t="s">
        <v>60</v>
      </c>
      <c r="BI4" s="164" t="s">
        <v>53</v>
      </c>
      <c r="BJ4" s="164" t="s">
        <v>54</v>
      </c>
      <c r="BK4" s="164" t="s">
        <v>55</v>
      </c>
      <c r="BL4" s="164" t="s">
        <v>17</v>
      </c>
      <c r="BM4" s="164" t="s">
        <v>56</v>
      </c>
      <c r="BN4" s="164" t="s">
        <v>57</v>
      </c>
      <c r="BO4" s="164" t="s">
        <v>58</v>
      </c>
      <c r="BP4" s="164" t="s">
        <v>59</v>
      </c>
      <c r="BQ4" s="164" t="s">
        <v>60</v>
      </c>
      <c r="BR4" s="165" t="s">
        <v>53</v>
      </c>
      <c r="BS4" s="165" t="s">
        <v>54</v>
      </c>
      <c r="BT4" s="165" t="s">
        <v>55</v>
      </c>
      <c r="BU4" s="165" t="s">
        <v>17</v>
      </c>
      <c r="BV4" s="165" t="s">
        <v>56</v>
      </c>
      <c r="BW4" s="165" t="s">
        <v>57</v>
      </c>
      <c r="BX4" s="165" t="s">
        <v>58</v>
      </c>
      <c r="BY4" s="165" t="s">
        <v>59</v>
      </c>
      <c r="BZ4" s="165" t="s">
        <v>60</v>
      </c>
      <c r="CA4" s="166" t="s">
        <v>53</v>
      </c>
      <c r="CB4" s="166" t="s">
        <v>54</v>
      </c>
      <c r="CC4" s="166" t="s">
        <v>55</v>
      </c>
      <c r="CD4" s="166" t="s">
        <v>17</v>
      </c>
      <c r="CE4" s="166" t="s">
        <v>56</v>
      </c>
      <c r="CF4" s="166" t="s">
        <v>57</v>
      </c>
      <c r="CG4" s="166" t="s">
        <v>58</v>
      </c>
      <c r="CH4" s="166" t="s">
        <v>59</v>
      </c>
      <c r="CI4" s="166" t="s">
        <v>60</v>
      </c>
      <c r="CJ4" s="307"/>
      <c r="CK4" s="310"/>
      <c r="CL4" s="167" t="s">
        <v>61</v>
      </c>
      <c r="CM4" s="167" t="s">
        <v>62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4.3699762135866</v>
      </c>
      <c r="B6" s="348" t="s">
        <v>113</v>
      </c>
      <c r="C6" s="348"/>
      <c r="D6" s="348"/>
      <c r="E6" s="177" t="s">
        <v>114</v>
      </c>
      <c r="F6" s="177" t="s">
        <v>115</v>
      </c>
      <c r="G6" s="341">
        <v>1897722</v>
      </c>
      <c r="H6" s="178">
        <v>3100</v>
      </c>
      <c r="I6" s="178">
        <v>0</v>
      </c>
      <c r="J6" s="178">
        <v>39790</v>
      </c>
      <c r="K6" s="179">
        <v>768</v>
      </c>
      <c r="L6" s="180">
        <f>IFERROR(K6/J6,"-")</f>
        <v>0.019301331992963</v>
      </c>
      <c r="M6" s="178">
        <v>209</v>
      </c>
      <c r="N6" s="178">
        <v>272</v>
      </c>
      <c r="O6" s="180">
        <f>IFERROR(M6/(K6),"-")</f>
        <v>0.27213541666667</v>
      </c>
      <c r="P6" s="181">
        <f>IFERROR(G6/SUM(K6:K6),"-")</f>
        <v>2470.9921875</v>
      </c>
      <c r="Q6" s="182">
        <v>143</v>
      </c>
      <c r="R6" s="180">
        <f>IF(K6=0,"-",Q6/K6)</f>
        <v>0.18619791666667</v>
      </c>
      <c r="S6" s="346">
        <v>8293000</v>
      </c>
      <c r="T6" s="347">
        <f>IFERROR(S6/K6,"-")</f>
        <v>10798.177083333</v>
      </c>
      <c r="U6" s="347">
        <f>IFERROR(S6/Q6,"-")</f>
        <v>57993.006993007</v>
      </c>
      <c r="V6" s="341">
        <f>SUM(S6:S6)-SUM(G6:G6)</f>
        <v>6395278</v>
      </c>
      <c r="W6" s="184">
        <f>SUM(S6:S6)/SUM(G6:G6)</f>
        <v>4.3699762135866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2</v>
      </c>
      <c r="AR6" s="198">
        <f>IF(K6=0,"",IF(AQ6=0,"",(AQ6/K6)))</f>
        <v>0.0026041666666667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15</v>
      </c>
      <c r="BA6" s="204">
        <f>IF(K6=0,"",IF(AZ6=0,"",(AZ6/K6)))</f>
        <v>0.01953125</v>
      </c>
      <c r="BB6" s="203">
        <v>2</v>
      </c>
      <c r="BC6" s="205">
        <f>IFERROR(BB6/AZ6,"-")</f>
        <v>0.13333333333333</v>
      </c>
      <c r="BD6" s="206">
        <v>48000</v>
      </c>
      <c r="BE6" s="207">
        <f>IFERROR(BD6/AZ6,"-")</f>
        <v>3200</v>
      </c>
      <c r="BF6" s="208">
        <v>1</v>
      </c>
      <c r="BG6" s="208"/>
      <c r="BH6" s="208">
        <v>1</v>
      </c>
      <c r="BI6" s="209">
        <v>253</v>
      </c>
      <c r="BJ6" s="210">
        <f>IF(K6=0,"",IF(BI6=0,"",(BI6/K6)))</f>
        <v>0.32942708333333</v>
      </c>
      <c r="BK6" s="211">
        <v>32</v>
      </c>
      <c r="BL6" s="212">
        <f>IFERROR(BK6/BI6,"-")</f>
        <v>0.12648221343874</v>
      </c>
      <c r="BM6" s="213">
        <v>967000</v>
      </c>
      <c r="BN6" s="214">
        <f>IFERROR(BM6/BI6,"-")</f>
        <v>3822.1343873518</v>
      </c>
      <c r="BO6" s="215">
        <v>18</v>
      </c>
      <c r="BP6" s="215">
        <v>2</v>
      </c>
      <c r="BQ6" s="215">
        <v>12</v>
      </c>
      <c r="BR6" s="216">
        <v>380</v>
      </c>
      <c r="BS6" s="217">
        <f>IF(K6=0,"",IF(BR6=0,"",(BR6/K6)))</f>
        <v>0.49479166666667</v>
      </c>
      <c r="BT6" s="218">
        <v>80</v>
      </c>
      <c r="BU6" s="219">
        <f>IFERROR(BT6/BR6,"-")</f>
        <v>0.21052631578947</v>
      </c>
      <c r="BV6" s="220">
        <v>4486000</v>
      </c>
      <c r="BW6" s="221">
        <f>IFERROR(BV6/BR6,"-")</f>
        <v>11805.263157895</v>
      </c>
      <c r="BX6" s="222">
        <v>33</v>
      </c>
      <c r="BY6" s="222">
        <v>11</v>
      </c>
      <c r="BZ6" s="222">
        <v>36</v>
      </c>
      <c r="CA6" s="223">
        <v>118</v>
      </c>
      <c r="CB6" s="224">
        <f>IF(K6=0,"",IF(CA6=0,"",(CA6/K6)))</f>
        <v>0.15364583333333</v>
      </c>
      <c r="CC6" s="225">
        <v>29</v>
      </c>
      <c r="CD6" s="226">
        <f>IFERROR(CC6/CA6,"-")</f>
        <v>0.24576271186441</v>
      </c>
      <c r="CE6" s="227">
        <v>2792000</v>
      </c>
      <c r="CF6" s="228">
        <f>IFERROR(CE6/CA6,"-")</f>
        <v>23661.016949153</v>
      </c>
      <c r="CG6" s="229">
        <v>7</v>
      </c>
      <c r="CH6" s="229">
        <v>6</v>
      </c>
      <c r="CI6" s="229">
        <v>16</v>
      </c>
      <c r="CJ6" s="230">
        <v>143</v>
      </c>
      <c r="CK6" s="231">
        <v>8293000</v>
      </c>
      <c r="CL6" s="231">
        <v>1768000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116</v>
      </c>
      <c r="C7" s="348"/>
      <c r="D7" s="348"/>
      <c r="E7" s="177" t="s">
        <v>117</v>
      </c>
      <c r="F7" s="177" t="s">
        <v>115</v>
      </c>
      <c r="G7" s="341">
        <v>0</v>
      </c>
      <c r="H7" s="178">
        <v>1</v>
      </c>
      <c r="I7" s="178">
        <v>0</v>
      </c>
      <c r="J7" s="178">
        <v>4</v>
      </c>
      <c r="K7" s="179">
        <v>1</v>
      </c>
      <c r="L7" s="180">
        <f>IFERROR(K7/J7,"-")</f>
        <v>0.25</v>
      </c>
      <c r="M7" s="178">
        <v>1</v>
      </c>
      <c r="N7" s="178">
        <v>0</v>
      </c>
      <c r="O7" s="180">
        <f>IFERROR(M7/(K7),"-")</f>
        <v>1</v>
      </c>
      <c r="P7" s="181">
        <f>IFERROR(G7/SUM(K7:K7),"-")</f>
        <v>0</v>
      </c>
      <c r="Q7" s="182">
        <v>1</v>
      </c>
      <c r="R7" s="180">
        <f>IF(K7=0,"-",Q7/K7)</f>
        <v>1</v>
      </c>
      <c r="S7" s="346">
        <v>33000</v>
      </c>
      <c r="T7" s="347">
        <f>IFERROR(S7/K7,"-")</f>
        <v>33000</v>
      </c>
      <c r="U7" s="347">
        <f>IFERROR(S7/Q7,"-")</f>
        <v>33000</v>
      </c>
      <c r="V7" s="341">
        <f>SUM(S7:S7)-SUM(G7:G7)</f>
        <v>33000</v>
      </c>
      <c r="W7" s="184" t="str">
        <f>SUM(S7:S7)/SUM(G7:G7)</f>
        <v>0</v>
      </c>
      <c r="Y7" s="185"/>
      <c r="Z7" s="186">
        <f>IF(K7=0,"",IF(Y7=0,"",(Y7/K7)))</f>
        <v>0</v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>
        <f>IF(K7=0,"",IF(AH7=0,"",(AH7/K7)))</f>
        <v>0</v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>
        <f>IF(K7=0,"",IF(AQ7=0,"",(AQ7/K7)))</f>
        <v>0</v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>
        <f>IF(K7=0,"",IF(AZ7=0,"",(AZ7/K7)))</f>
        <v>0</v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>
        <v>1</v>
      </c>
      <c r="BJ7" s="210">
        <f>IF(K7=0,"",IF(BI7=0,"",(BI7/K7)))</f>
        <v>1</v>
      </c>
      <c r="BK7" s="211">
        <v>1</v>
      </c>
      <c r="BL7" s="212">
        <f>IFERROR(BK7/BI7,"-")</f>
        <v>1</v>
      </c>
      <c r="BM7" s="213">
        <v>33000</v>
      </c>
      <c r="BN7" s="214">
        <f>IFERROR(BM7/BI7,"-")</f>
        <v>33000</v>
      </c>
      <c r="BO7" s="215"/>
      <c r="BP7" s="215"/>
      <c r="BQ7" s="215">
        <v>1</v>
      </c>
      <c r="BR7" s="216"/>
      <c r="BS7" s="217">
        <f>IF(K7=0,"",IF(BR7=0,"",(BR7/K7)))</f>
        <v>0</v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>
        <f>IF(K7=0,"",IF(CA7=0,"",(CA7/K7)))</f>
        <v>0</v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1</v>
      </c>
      <c r="CK7" s="231">
        <v>33000</v>
      </c>
      <c r="CL7" s="231">
        <v>33000</v>
      </c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118</v>
      </c>
      <c r="F10" s="252"/>
      <c r="G10" s="344">
        <f>SUM(G6:G9)</f>
        <v>1897722</v>
      </c>
      <c r="H10" s="251">
        <f>SUM(H6:H9)</f>
        <v>3101</v>
      </c>
      <c r="I10" s="251">
        <f>SUM(I6:I9)</f>
        <v>0</v>
      </c>
      <c r="J10" s="251">
        <f>SUM(J6:J9)</f>
        <v>39794</v>
      </c>
      <c r="K10" s="251">
        <f>SUM(K6:K9)</f>
        <v>769</v>
      </c>
      <c r="L10" s="253">
        <f>IFERROR(K10/J10,"-")</f>
        <v>0.019324521284616</v>
      </c>
      <c r="M10" s="254">
        <f>SUM(M6:M9)</f>
        <v>210</v>
      </c>
      <c r="N10" s="254">
        <f>SUM(N6:N9)</f>
        <v>272</v>
      </c>
      <c r="O10" s="253">
        <f>IFERROR(M10/K10,"-")</f>
        <v>0.27308192457737</v>
      </c>
      <c r="P10" s="255">
        <f>IFERROR(G10/K10,"-")</f>
        <v>2467.7789336801</v>
      </c>
      <c r="Q10" s="256">
        <f>SUM(Q6:Q9)</f>
        <v>144</v>
      </c>
      <c r="R10" s="253">
        <f>IFERROR(Q10/K10,"-")</f>
        <v>0.18725617685306</v>
      </c>
      <c r="S10" s="344">
        <f>SUM(S6:S9)</f>
        <v>8326000</v>
      </c>
      <c r="T10" s="344">
        <f>IFERROR(S10/K10,"-")</f>
        <v>10827.048114434</v>
      </c>
      <c r="U10" s="344">
        <f>IFERROR(S10/Q10,"-")</f>
        <v>57819.444444444</v>
      </c>
      <c r="V10" s="344">
        <f>S10-G10</f>
        <v>6428278</v>
      </c>
      <c r="W10" s="257">
        <f>S10/G10</f>
        <v>4.3873654834586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