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<sst xmlns="http://schemas.openxmlformats.org/spreadsheetml/2006/main" uniqueCount="80">
  <si>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</si>
  <si>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</si>
  <si>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</si>
  <si>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</si>
  <si>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</si>
  <si>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</si>
  <si>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</si>
  <si>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</si>
  <si>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</si>
  <si>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</si>
  <si>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</si>
  <si>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</si>
  <si>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</si>
  <si>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</si>
  <si>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</si>
  <si>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</si>
  <si>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</si>
  <si>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</si>
  <si>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</si>
  <si>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</si>
  <si>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</si>
  <si>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</si>
  <si>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</si>
  <si>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</si>
  <si>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</si>
  <si>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</si>
  <si>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</si>
  <si>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</si>
  <si>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</si>
  <si>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</si>
  <si>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</si>
  <si>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</si>
  <si>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</si>
  <si>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</si>
  <si>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</si>
  <si>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</si>
  <si>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</si>
  <si>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</si>
  <si>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</si>
  <si>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</si>
  <si>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</si>
  <si>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</si>
  <si>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</si>
  <si>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</si>
  <si>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</si>
  <si>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</si>
  <si>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</si>
  <si>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</si>
  <si>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</si>
  <si>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</si>
  <si>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</si>
  <si>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</si>
  <si>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</si>
  <si>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</si>
  <si>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</si>
  <si>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</si>
  <si>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</si>
  <si>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</si>
  <si>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</si>
  <si>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</si>
  <si>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</si>
  <si>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ht379</t>
  </si>
  <si>
    <t>lp02</t>
  </si>
  <si>
    <t>おまとめパック</t>
  </si>
  <si>
    <t>10月01日(日)</t>
  </si>
  <si>
    <t>ht380</t>
  </si>
  <si>
    <t>ht381</t>
  </si>
  <si>
    <t>ht382</t>
  </si>
  <si>
    <t>空電</t>
  </si>
  <si>
    <t>ht383</t>
  </si>
  <si>
    <t>ht384</t>
  </si>
  <si>
    <t>雑誌 TOTAL</t>
  </si>
  <si>
    <t>●リスティング 広告</t>
  </si>
  <si>
    <t>UA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</si>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</sst>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1080000</v>
      </c>
      <c r="E6" s="76">
        <v>1027</v>
      </c>
      <c r="F6" s="76">
        <v>316</v>
      </c>
      <c r="G6" s="76">
        <v>1149</v>
      </c>
      <c r="H6" s="86">
        <v>163</v>
      </c>
      <c r="I6" s="87">
        <v>2</v>
      </c>
      <c r="J6" s="140">
        <f>H6+I6</f>
        <v>165</v>
      </c>
      <c r="K6" s="77">
        <f>IFERROR(J6/G6,"-")</f>
        <v>0.14360313315927</v>
      </c>
      <c r="L6" s="76">
        <v>51</v>
      </c>
      <c r="M6" s="76">
        <v>44</v>
      </c>
      <c r="N6" s="77">
        <f>IFERROR(L6/J6,"-")</f>
        <v>0.30909090909091</v>
      </c>
      <c r="O6" s="78">
        <f>IFERROR(D6/J6,"-")</f>
        <v>6545.4545454545</v>
      </c>
      <c r="P6" s="79">
        <v>22</v>
      </c>
      <c r="Q6" s="77">
        <f>IFERROR(P6/J6,"-")</f>
        <v>0.13333333333333</v>
      </c>
      <c r="R6" s="331">
        <v>1264000</v>
      </c>
      <c r="S6" s="332">
        <f>IFERROR(R6/J6,"-")</f>
        <v>7660.6060606061</v>
      </c>
      <c r="T6" s="332">
        <f>IFERROR(R6/P6,"-")</f>
        <v>57454.545454545</v>
      </c>
      <c r="U6" s="326">
        <f>IFERROR(R6-D6,"-")</f>
        <v>184000</v>
      </c>
      <c r="V6" s="80">
        <f>R6/D6</f>
        <v>1.1703703703704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1961748</v>
      </c>
      <c r="E7" s="76">
        <v>3197</v>
      </c>
      <c r="F7" s="76">
        <v>0</v>
      </c>
      <c r="G7" s="76">
        <v>42313</v>
      </c>
      <c r="H7" s="86">
        <v>790</v>
      </c>
      <c r="I7" s="87">
        <v>0</v>
      </c>
      <c r="J7" s="140">
        <f>H7+I7</f>
        <v>790</v>
      </c>
      <c r="K7" s="77">
        <f>IFERROR(J7/G7,"-")</f>
        <v>0.018670384988065</v>
      </c>
      <c r="L7" s="76">
        <v>215</v>
      </c>
      <c r="M7" s="76">
        <v>282</v>
      </c>
      <c r="N7" s="77">
        <f>IFERROR(L7/J7,"-")</f>
        <v>0.27215189873418</v>
      </c>
      <c r="O7" s="78">
        <f>IFERROR(D7/J7,"-")</f>
        <v>2483.2253164557</v>
      </c>
      <c r="P7" s="79">
        <v>149</v>
      </c>
      <c r="Q7" s="77">
        <f>IFERROR(P7/J7,"-")</f>
        <v>0.18860759493671</v>
      </c>
      <c r="R7" s="331">
        <v>6825100</v>
      </c>
      <c r="S7" s="332">
        <f>IFERROR(R7/J7,"-")</f>
        <v>8639.3670886076</v>
      </c>
      <c r="T7" s="332">
        <f>IFERROR(R7/P7,"-")</f>
        <v>45806.040268456</v>
      </c>
      <c r="U7" s="326">
        <f>IFERROR(R7-D7,"-")</f>
        <v>4863352</v>
      </c>
      <c r="V7" s="80">
        <f>R7/D7</f>
        <v>3.479091096308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3041748</v>
      </c>
      <c r="E10" s="38">
        <f>SUM(E6:E8)</f>
        <v>4224</v>
      </c>
      <c r="F10" s="38">
        <f>SUM(F6:F8)</f>
        <v>316</v>
      </c>
      <c r="G10" s="38">
        <f>SUM(G6:G8)</f>
        <v>43462</v>
      </c>
      <c r="H10" s="38">
        <f>SUM(H6:H8)</f>
        <v>953</v>
      </c>
      <c r="I10" s="38">
        <f>SUM(I6:I8)</f>
        <v>2</v>
      </c>
      <c r="J10" s="38">
        <f>SUM(J6:J8)</f>
        <v>955</v>
      </c>
      <c r="K10" s="39">
        <f>IFERROR(J10/G10,"-")</f>
        <v>0.021973217983526</v>
      </c>
      <c r="L10" s="73">
        <f>SUM(L6:L8)</f>
        <v>266</v>
      </c>
      <c r="M10" s="73">
        <f>SUM(M6:M8)</f>
        <v>326</v>
      </c>
      <c r="N10" s="39">
        <f>IFERROR(L10/J10,"-")</f>
        <v>0.27853403141361</v>
      </c>
      <c r="O10" s="40">
        <f>IFERROR(D10/J10,"-")</f>
        <v>3185.0764397906</v>
      </c>
      <c r="P10" s="41">
        <f>SUM(P6:P8)</f>
        <v>171</v>
      </c>
      <c r="Q10" s="39">
        <f>IFERROR(P10/J10,"-")</f>
        <v>0.17905759162304</v>
      </c>
      <c r="R10" s="329">
        <f>SUM(R6:R8)</f>
        <v>8089100</v>
      </c>
      <c r="S10" s="329">
        <f>IFERROR(R10/J10,"-")</f>
        <v>8470.2617801047</v>
      </c>
      <c r="T10" s="329">
        <f>IFERROR(R10/P10,"-")</f>
        <v>47304.678362573</v>
      </c>
      <c r="U10" s="329">
        <f>SUM(U6:U8)</f>
        <v>5047352</v>
      </c>
      <c r="V10" s="42">
        <f>IFERROR(R10/D10,"-")</f>
        <v>2.6593590264545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1.1703703703704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344" t="s">
        <v>64</v>
      </c>
      <c r="J10" s="326">
        <v>1080000</v>
      </c>
      <c r="K10" s="76">
        <v>223</v>
      </c>
      <c r="L10" s="76">
        <v>0</v>
      </c>
      <c r="M10" s="76">
        <v>649</v>
      </c>
      <c r="N10" s="86">
        <v>65</v>
      </c>
      <c r="O10" s="87">
        <v>0</v>
      </c>
      <c r="P10" s="88">
        <f>N10+O10</f>
        <v>65</v>
      </c>
      <c r="Q10" s="77">
        <f>IFERROR(P10/M10,"-")</f>
        <v>0.10015408320493</v>
      </c>
      <c r="R10" s="76">
        <v>8</v>
      </c>
      <c r="S10" s="76">
        <v>26</v>
      </c>
      <c r="T10" s="77">
        <f>IFERROR(R10/(P10),"-")</f>
        <v>0.12307692307692</v>
      </c>
      <c r="U10" s="332">
        <f>IFERROR(J10/SUM(N10:O15),"-")</f>
        <v>6545.4545454545</v>
      </c>
      <c r="V10" s="79">
        <v>8</v>
      </c>
      <c r="W10" s="77">
        <f>IF(P10=0,"-",V10/P10)</f>
        <v>0.12307692307692</v>
      </c>
      <c r="X10" s="331">
        <v>177000</v>
      </c>
      <c r="Y10" s="332">
        <f>IFERROR(X10/P10,"-")</f>
        <v>2723.0769230769</v>
      </c>
      <c r="Z10" s="332">
        <f>IFERROR(X10/V10,"-")</f>
        <v>22125</v>
      </c>
      <c r="AA10" s="326">
        <f>SUM(X10:X15)-SUM(J10:J15)</f>
        <v>184000</v>
      </c>
      <c r="AB10" s="80">
        <f>SUM(X10:X15)/SUM(J10:J15)</f>
        <v>1.1703703703704</v>
      </c>
      <c r="AC10" s="74"/>
      <c r="AD10" s="89">
        <v>3</v>
      </c>
      <c r="AE10" s="90">
        <f>IF(P10=0,"",IF(AD10=0,"",(AD10/P10)))</f>
        <v>0.046153846153846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21</v>
      </c>
      <c r="AN10" s="96">
        <f>IF(P10=0,"",IF(AM10=0,"",(AM10/P10)))</f>
        <v>0.32307692307692</v>
      </c>
      <c r="AO10" s="95">
        <v>2</v>
      </c>
      <c r="AP10" s="97">
        <f>IFERROR(AO10/AM10,"-")</f>
        <v>0.095238095238095</v>
      </c>
      <c r="AQ10" s="98">
        <v>13000</v>
      </c>
      <c r="AR10" s="99">
        <f>IFERROR(AQ10/AM10,"-")</f>
        <v>619.04761904762</v>
      </c>
      <c r="AS10" s="100">
        <v>1</v>
      </c>
      <c r="AT10" s="100">
        <v>1</v>
      </c>
      <c r="AU10" s="100"/>
      <c r="AV10" s="101">
        <v>12</v>
      </c>
      <c r="AW10" s="102">
        <f>IF(P10=0,"",IF(AV10=0,"",(AV10/P10)))</f>
        <v>0.18461538461538</v>
      </c>
      <c r="AX10" s="101">
        <v>2</v>
      </c>
      <c r="AY10" s="103">
        <f>IFERROR(AX10/AV10,"-")</f>
        <v>0.16666666666667</v>
      </c>
      <c r="AZ10" s="104">
        <v>10000</v>
      </c>
      <c r="BA10" s="105">
        <f>IFERROR(AZ10/AV10,"-")</f>
        <v>833.33333333333</v>
      </c>
      <c r="BB10" s="106">
        <v>2</v>
      </c>
      <c r="BC10" s="106"/>
      <c r="BD10" s="106"/>
      <c r="BE10" s="107">
        <v>5</v>
      </c>
      <c r="BF10" s="108">
        <f>IF(P10=0,"",IF(BE10=0,"",(BE10/P10)))</f>
        <v>0.076923076923077</v>
      </c>
      <c r="BG10" s="107">
        <v>1</v>
      </c>
      <c r="BH10" s="109">
        <f>IFERROR(BG10/BE10,"-")</f>
        <v>0.2</v>
      </c>
      <c r="BI10" s="110">
        <v>10000</v>
      </c>
      <c r="BJ10" s="111">
        <f>IFERROR(BI10/BE10,"-")</f>
        <v>2000</v>
      </c>
      <c r="BK10" s="112"/>
      <c r="BL10" s="112">
        <v>1</v>
      </c>
      <c r="BM10" s="112"/>
      <c r="BN10" s="114">
        <v>16</v>
      </c>
      <c r="BO10" s="115">
        <f>IF(P10=0,"",IF(BN10=0,"",(BN10/P10)))</f>
        <v>0.24615384615385</v>
      </c>
      <c r="BP10" s="116">
        <v>2</v>
      </c>
      <c r="BQ10" s="117">
        <f>IFERROR(BP10/BN10,"-")</f>
        <v>0.125</v>
      </c>
      <c r="BR10" s="118">
        <v>141000</v>
      </c>
      <c r="BS10" s="119">
        <f>IFERROR(BR10/BN10,"-")</f>
        <v>8812.5</v>
      </c>
      <c r="BT10" s="120">
        <v>1</v>
      </c>
      <c r="BU10" s="120"/>
      <c r="BV10" s="120">
        <v>1</v>
      </c>
      <c r="BW10" s="121">
        <v>6</v>
      </c>
      <c r="BX10" s="122">
        <f>IF(P10=0,"",IF(BW10=0,"",(BW10/P10)))</f>
        <v>0.092307692307692</v>
      </c>
      <c r="BY10" s="123">
        <v>1</v>
      </c>
      <c r="BZ10" s="124">
        <f>IFERROR(BY10/BW10,"-")</f>
        <v>0.16666666666667</v>
      </c>
      <c r="CA10" s="125">
        <v>3000</v>
      </c>
      <c r="CB10" s="126">
        <f>IFERROR(CA10/BW10,"-")</f>
        <v>500</v>
      </c>
      <c r="CC10" s="127">
        <v>1</v>
      </c>
      <c r="CD10" s="127"/>
      <c r="CE10" s="127"/>
      <c r="CF10" s="128">
        <v>2</v>
      </c>
      <c r="CG10" s="129">
        <f>IF(P10=0,"",IF(CF10=0,"",(CF10/P10)))</f>
        <v>0.030769230769231</v>
      </c>
      <c r="CH10" s="130"/>
      <c r="CI10" s="131">
        <f>IFERROR(CH10/CF10,"-")</f>
        <v>0</v>
      </c>
      <c r="CJ10" s="132"/>
      <c r="CK10" s="133">
        <f>IFERROR(CJ10/CF10,"-")</f>
        <v>0</v>
      </c>
      <c r="CL10" s="134"/>
      <c r="CM10" s="134"/>
      <c r="CN10" s="134"/>
      <c r="CO10" s="135">
        <v>8</v>
      </c>
      <c r="CP10" s="136">
        <v>177000</v>
      </c>
      <c r="CQ10" s="136">
        <v>136000</v>
      </c>
      <c r="CR10" s="136"/>
      <c r="CS10" s="137" t="str">
        <f>IF(AND(CQ10=0,CR10=0),"",IF(AND(CQ10&lt;=100000,CR10&lt;=100000),"",IF(CQ10/CP10&gt;0.7,"男高",IF(CR10/CP10&gt;0.7,"女高",""))))</f>
        <v>男高</v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38</v>
      </c>
      <c r="L11" s="76">
        <v>0</v>
      </c>
      <c r="M11" s="76">
        <v>148</v>
      </c>
      <c r="N11" s="86">
        <v>13</v>
      </c>
      <c r="O11" s="87">
        <v>1</v>
      </c>
      <c r="P11" s="88">
        <f>N11+O11</f>
        <v>14</v>
      </c>
      <c r="Q11" s="77">
        <f>IFERROR(P11/M11,"-")</f>
        <v>0.094594594594595</v>
      </c>
      <c r="R11" s="76">
        <v>3</v>
      </c>
      <c r="S11" s="76">
        <v>4</v>
      </c>
      <c r="T11" s="77">
        <f>IFERROR(R11/(P11),"-")</f>
        <v>0.21428571428571</v>
      </c>
      <c r="U11" s="332"/>
      <c r="V11" s="79">
        <v>3</v>
      </c>
      <c r="W11" s="77">
        <f>IF(P11=0,"-",V11/P11)</f>
        <v>0.21428571428571</v>
      </c>
      <c r="X11" s="331">
        <v>26000</v>
      </c>
      <c r="Y11" s="332">
        <f>IFERROR(X11/P11,"-")</f>
        <v>1857.1428571429</v>
      </c>
      <c r="Z11" s="332">
        <f>IFERROR(X11/V11,"-")</f>
        <v>8666.6666666667</v>
      </c>
      <c r="AA11" s="326"/>
      <c r="AB11" s="80"/>
      <c r="AC11" s="74"/>
      <c r="AD11" s="89">
        <v>1</v>
      </c>
      <c r="AE11" s="90">
        <f>IF(P11=0,"",IF(AD11=0,"",(AD11/P11)))</f>
        <v>0.071428571428571</v>
      </c>
      <c r="AF11" s="89"/>
      <c r="AG11" s="91">
        <f>IFERROR(AF11/AD11,"-")</f>
        <v>0</v>
      </c>
      <c r="AH11" s="92"/>
      <c r="AI11" s="93">
        <f>IFERROR(AH11/AD11,"-")</f>
        <v>0</v>
      </c>
      <c r="AJ11" s="94"/>
      <c r="AK11" s="94"/>
      <c r="AL11" s="94"/>
      <c r="AM11" s="95">
        <v>2</v>
      </c>
      <c r="AN11" s="96">
        <f>IF(P11=0,"",IF(AM11=0,"",(AM11/P11)))</f>
        <v>0.14285714285714</v>
      </c>
      <c r="AO11" s="95"/>
      <c r="AP11" s="97">
        <f>IFERROR(AO11/AM11,"-")</f>
        <v>0</v>
      </c>
      <c r="AQ11" s="98"/>
      <c r="AR11" s="99">
        <f>IFERROR(AQ11/AM11,"-")</f>
        <v>0</v>
      </c>
      <c r="AS11" s="100"/>
      <c r="AT11" s="100"/>
      <c r="AU11" s="100"/>
      <c r="AV11" s="101">
        <v>3</v>
      </c>
      <c r="AW11" s="102">
        <f>IF(P11=0,"",IF(AV11=0,"",(AV11/P11)))</f>
        <v>0.21428571428571</v>
      </c>
      <c r="AX11" s="101"/>
      <c r="AY11" s="103">
        <f>IFERROR(AX11/AV11,"-")</f>
        <v>0</v>
      </c>
      <c r="AZ11" s="104"/>
      <c r="BA11" s="105">
        <f>IFERROR(AZ11/AV11,"-")</f>
        <v>0</v>
      </c>
      <c r="BB11" s="106"/>
      <c r="BC11" s="106"/>
      <c r="BD11" s="106"/>
      <c r="BE11" s="107"/>
      <c r="BF11" s="108">
        <f>IF(P11=0,"",IF(BE11=0,"",(BE11/P11)))</f>
        <v>0</v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>
        <v>3</v>
      </c>
      <c r="BO11" s="115">
        <f>IF(P11=0,"",IF(BN11=0,"",(BN11/P11)))</f>
        <v>0.21428571428571</v>
      </c>
      <c r="BP11" s="116"/>
      <c r="BQ11" s="117">
        <f>IFERROR(BP11/BN11,"-")</f>
        <v>0</v>
      </c>
      <c r="BR11" s="118"/>
      <c r="BS11" s="119">
        <f>IFERROR(BR11/BN11,"-")</f>
        <v>0</v>
      </c>
      <c r="BT11" s="120"/>
      <c r="BU11" s="120"/>
      <c r="BV11" s="120"/>
      <c r="BW11" s="121">
        <v>5</v>
      </c>
      <c r="BX11" s="122">
        <f>IF(P11=0,"",IF(BW11=0,"",(BW11/P11)))</f>
        <v>0.35714285714286</v>
      </c>
      <c r="BY11" s="123">
        <v>3</v>
      </c>
      <c r="BZ11" s="124">
        <f>IFERROR(BY11/BW11,"-")</f>
        <v>0.6</v>
      </c>
      <c r="CA11" s="125">
        <v>26000</v>
      </c>
      <c r="CB11" s="126">
        <f>IFERROR(CA11/BW11,"-")</f>
        <v>5200</v>
      </c>
      <c r="CC11" s="127">
        <v>2</v>
      </c>
      <c r="CD11" s="127">
        <v>1</v>
      </c>
      <c r="CE11" s="127"/>
      <c r="CF11" s="128"/>
      <c r="CG11" s="129">
        <f>IF(P11=0,"",IF(CF11=0,"",(CF11/P11)))</f>
        <v>0</v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3</v>
      </c>
      <c r="CP11" s="136">
        <v>26000</v>
      </c>
      <c r="CQ11" s="136">
        <v>18000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667</v>
      </c>
      <c r="L13" s="32">
        <v>253</v>
      </c>
      <c r="M13" s="29">
        <v>303</v>
      </c>
      <c r="N13" s="21">
        <v>67</v>
      </c>
      <c r="O13" s="21">
        <v>1</v>
      </c>
      <c r="P13" s="21">
        <f>N13+O13</f>
        <v>68</v>
      </c>
      <c r="Q13" s="30">
        <f>IFERROR(P13/M13,"-")</f>
        <v>0.22442244224422</v>
      </c>
      <c r="R13" s="30">
        <v>33</v>
      </c>
      <c r="S13" s="21">
        <v>11</v>
      </c>
      <c r="T13" s="30">
        <f>IFERROR(R13/(P13),"-")</f>
        <v>0.48529411764706</v>
      </c>
      <c r="U13" s="333"/>
      <c r="V13" s="23">
        <v>10</v>
      </c>
      <c r="W13" s="23">
        <f>IF(P13=0,"-",V13/P13)</f>
        <v>0.14705882352941</v>
      </c>
      <c r="X13" s="333">
        <v>1008000</v>
      </c>
      <c r="Y13" s="333">
        <f>IFERROR(X13/P13,"-")</f>
        <v>14823.529411765</v>
      </c>
      <c r="Z13" s="333">
        <f>IFERROR(X13/V13,"-")</f>
        <v>100800</v>
      </c>
      <c r="AA13" s="333"/>
      <c r="AB13" s="31"/>
      <c r="AC13" s="56"/>
      <c r="AD13" s="58"/>
      <c r="AE13" s="59">
        <f>IF(P13=0,"",IF(AD13=0,"",(AD13/P13)))</f>
        <v>0</v>
      </c>
      <c r="AF13" s="58"/>
      <c r="AG13" s="62" t="str">
        <f>IFERROR(AF13/AD13,"-")</f>
        <v>-</v>
      </c>
      <c r="AH13" s="63"/>
      <c r="AI13" s="64" t="str">
        <f>IFERROR(AH13/AD13,"-")</f>
        <v>-</v>
      </c>
      <c r="AJ13" s="65"/>
      <c r="AK13" s="65"/>
      <c r="AL13" s="65"/>
      <c r="AM13" s="58">
        <v>10</v>
      </c>
      <c r="AN13" s="59">
        <f>IF(P13=0,"",IF(AM13=0,"",(AM13/P13)))</f>
        <v>0.14705882352941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>
        <v>8</v>
      </c>
      <c r="AW13" s="59">
        <f>IF(P13=0,"",IF(AV13=0,"",(AV13/P13)))</f>
        <v>0.11764705882353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10</v>
      </c>
      <c r="BF13" s="59">
        <f>IF(P13=0,"",IF(BE13=0,"",(BE13/P13)))</f>
        <v>0.14705882352941</v>
      </c>
      <c r="BG13" s="58">
        <v>1</v>
      </c>
      <c r="BH13" s="62">
        <f>IFERROR(BG13/BE13,"-")</f>
        <v>0.1</v>
      </c>
      <c r="BI13" s="63">
        <v>5000</v>
      </c>
      <c r="BJ13" s="64">
        <f>IFERROR(BI13/BE13,"-")</f>
        <v>500</v>
      </c>
      <c r="BK13" s="65">
        <v>1</v>
      </c>
      <c r="BL13" s="65"/>
      <c r="BM13" s="65"/>
      <c r="BN13" s="60">
        <v>17</v>
      </c>
      <c r="BO13" s="61">
        <f>IF(P13=0,"",IF(BN13=0,"",(BN13/P13)))</f>
        <v>0.25</v>
      </c>
      <c r="BP13" s="58">
        <v>4</v>
      </c>
      <c r="BQ13" s="62">
        <f>IFERROR(BP13/BN13,"-")</f>
        <v>0.23529411764706</v>
      </c>
      <c r="BR13" s="63">
        <v>540000</v>
      </c>
      <c r="BS13" s="64">
        <f>IFERROR(BR13/BN13,"-")</f>
        <v>31764.705882353</v>
      </c>
      <c r="BT13" s="65">
        <v>1</v>
      </c>
      <c r="BU13" s="65">
        <v>1</v>
      </c>
      <c r="BV13" s="65">
        <v>2</v>
      </c>
      <c r="BW13" s="60">
        <v>18</v>
      </c>
      <c r="BX13" s="61">
        <f>IF(P13=0,"",IF(BW13=0,"",(BW13/P13)))</f>
        <v>0.26470588235294</v>
      </c>
      <c r="BY13" s="58">
        <v>4</v>
      </c>
      <c r="BZ13" s="62">
        <f>IFERROR(BY13/BW13,"-")</f>
        <v>0.22222222222222</v>
      </c>
      <c r="CA13" s="63">
        <v>166000</v>
      </c>
      <c r="CB13" s="64">
        <f>IFERROR(CA13/BW13,"-")</f>
        <v>9222.2222222222</v>
      </c>
      <c r="CC13" s="65">
        <v>1</v>
      </c>
      <c r="CD13" s="65"/>
      <c r="CE13" s="65">
        <v>3</v>
      </c>
      <c r="CF13" s="60">
        <v>5</v>
      </c>
      <c r="CG13" s="61">
        <f>IF(P13=0,"",IF(CF13=0,"",(CF13/P13)))</f>
        <v>0.073529411764706</v>
      </c>
      <c r="CH13" s="58">
        <v>1</v>
      </c>
      <c r="CI13" s="62">
        <f>IFERROR(CH13/CF13,"-")</f>
        <v>0.2</v>
      </c>
      <c r="CJ13" s="63">
        <v>297000</v>
      </c>
      <c r="CK13" s="64">
        <f>IFERROR(CJ13/CF13,"-")</f>
        <v>59400</v>
      </c>
      <c r="CL13" s="65"/>
      <c r="CM13" s="65"/>
      <c r="CN13" s="65">
        <v>1</v>
      </c>
      <c r="CO13" s="66">
        <v>10</v>
      </c>
      <c r="CP13" s="63">
        <v>1008000</v>
      </c>
      <c r="CQ13" s="63">
        <v>443000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98</v>
      </c>
      <c r="L14" s="38">
        <v>62</v>
      </c>
      <c r="M14" s="38">
        <v>49</v>
      </c>
      <c r="N14" s="38">
        <v>18</v>
      </c>
      <c r="O14" s="38">
        <v>0</v>
      </c>
      <c r="P14" s="38">
        <f>N14+O14</f>
        <v>18</v>
      </c>
      <c r="Q14" s="39">
        <f>IFERROR(P14/M14,"-")</f>
        <v>0.36734693877551</v>
      </c>
      <c r="R14" s="73">
        <v>7</v>
      </c>
      <c r="S14" s="73">
        <v>3</v>
      </c>
      <c r="T14" s="39">
        <f>IFERROR(R14/(P14),"-")</f>
        <v>0.38888888888889</v>
      </c>
      <c r="U14" s="334"/>
      <c r="V14" s="41">
        <v>1</v>
      </c>
      <c r="W14" s="39">
        <f>IF(P14=0,"-",V14/P14)</f>
        <v>0.055555555555556</v>
      </c>
      <c r="X14" s="329">
        <v>53000</v>
      </c>
      <c r="Y14" s="329">
        <f>IFERROR(X14/P14,"-")</f>
        <v>2944.4444444444</v>
      </c>
      <c r="Z14" s="329">
        <f>IFERROR(X14/V14,"-")</f>
        <v>53000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>
        <v>2</v>
      </c>
      <c r="AN14" s="57">
        <f>IF(P14=0,"",IF(AM14=0,"",(AM14/P14)))</f>
        <v>0.11111111111111</v>
      </c>
      <c r="AO14" s="57"/>
      <c r="AP14" s="57">
        <f>IFERROR(AO14/AM14,"-")</f>
        <v>0</v>
      </c>
      <c r="AQ14" s="57"/>
      <c r="AR14" s="57">
        <f>IFERROR(AQ14/AM14,"-")</f>
        <v>0</v>
      </c>
      <c r="AS14" s="57"/>
      <c r="AT14" s="57"/>
      <c r="AU14" s="57"/>
      <c r="AV14" s="57">
        <v>2</v>
      </c>
      <c r="AW14" s="57">
        <f>IF(P14=0,"",IF(AV14=0,"",(AV14/P14)))</f>
        <v>0.11111111111111</v>
      </c>
      <c r="AX14" s="57"/>
      <c r="AY14" s="57">
        <f>IFERROR(AX14/AV14,"-")</f>
        <v>0</v>
      </c>
      <c r="AZ14" s="57"/>
      <c r="BA14" s="57">
        <f>IFERROR(AZ14/AV14,"-")</f>
        <v>0</v>
      </c>
      <c r="BB14" s="57"/>
      <c r="BC14" s="57"/>
      <c r="BD14" s="57"/>
      <c r="BE14" s="57">
        <v>3</v>
      </c>
      <c r="BF14" s="57">
        <f>IF(P14=0,"",IF(BE14=0,"",(BE14/P14)))</f>
        <v>0.16666666666667</v>
      </c>
      <c r="BG14" s="57"/>
      <c r="BH14" s="57">
        <f>IFERROR(BG14/BE14,"-")</f>
        <v>0</v>
      </c>
      <c r="BI14" s="57"/>
      <c r="BJ14" s="57">
        <f>IFERROR(BI14/BE14,"-")</f>
        <v>0</v>
      </c>
      <c r="BK14" s="57"/>
      <c r="BL14" s="57"/>
      <c r="BM14" s="57"/>
      <c r="BN14" s="57">
        <v>6</v>
      </c>
      <c r="BO14" s="57">
        <f>IF(P14=0,"",IF(BN14=0,"",(BN14/P14)))</f>
        <v>0.33333333333333</v>
      </c>
      <c r="BP14" s="57">
        <v>1</v>
      </c>
      <c r="BQ14" s="57">
        <f>IFERROR(BP14/BN14,"-")</f>
        <v>0.16666666666667</v>
      </c>
      <c r="BR14" s="57">
        <v>53000</v>
      </c>
      <c r="BS14" s="57">
        <f>IFERROR(BR14/BN14,"-")</f>
        <v>8833.3333333333</v>
      </c>
      <c r="BT14" s="57"/>
      <c r="BU14" s="57"/>
      <c r="BV14" s="57">
        <v>1</v>
      </c>
      <c r="BW14" s="57">
        <v>4</v>
      </c>
      <c r="BX14" s="57">
        <f>IF(P14=0,"",IF(BW14=0,"",(BW14/P14)))</f>
        <v>0.22222222222222</v>
      </c>
      <c r="BY14" s="57"/>
      <c r="BZ14" s="57">
        <f>IFERROR(BY14/BW14,"-")</f>
        <v>0</v>
      </c>
      <c r="CA14" s="57"/>
      <c r="CB14" s="57">
        <f>IFERROR(CA14/BW14,"-")</f>
        <v>0</v>
      </c>
      <c r="CC14" s="57"/>
      <c r="CD14" s="57"/>
      <c r="CE14" s="57"/>
      <c r="CF14" s="57">
        <v>1</v>
      </c>
      <c r="CG14" s="57">
        <f>IF(P14=0,"",IF(CF14=0,"",(CF14/P14)))</f>
        <v>0.055555555555556</v>
      </c>
      <c r="CH14" s="57"/>
      <c r="CI14" s="57">
        <f>IFERROR(CH14/CF14,"-")</f>
        <v>0</v>
      </c>
      <c r="CJ14" s="57"/>
      <c r="CK14" s="57">
        <f>IFERROR(CJ14/CF14,"-")</f>
        <v>0</v>
      </c>
      <c r="CL14" s="57"/>
      <c r="CM14" s="57"/>
      <c r="CN14" s="57"/>
      <c r="CO14" s="57">
        <v>1</v>
      </c>
      <c r="CP14" s="57">
        <v>53000</v>
      </c>
      <c r="CQ14" s="57">
        <v>53000</v>
      </c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1</v>
      </c>
      <c r="L15" s="69">
        <v>1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1.1703703703704</v>
      </c>
      <c r="G18" s="69" t="s">
        <v>71</v>
      </c>
      <c r="J18" s="69">
        <f>SUM(J6:J17)</f>
        <v>1080000</v>
      </c>
      <c r="K18" s="69">
        <f>SUM(K6:K17)</f>
        <v>1027</v>
      </c>
      <c r="L18" s="69">
        <f>SUM(L6:L17)</f>
        <v>316</v>
      </c>
      <c r="M18" s="69">
        <f>SUM(M6:M17)</f>
        <v>1149</v>
      </c>
      <c r="N18" s="69">
        <f>SUM(N6:N17)</f>
        <v>163</v>
      </c>
      <c r="O18" s="69">
        <f>SUM(O6:O17)</f>
        <v>2</v>
      </c>
      <c r="P18" s="69">
        <f>SUM(P6:P17)</f>
        <v>165</v>
      </c>
      <c r="Q18" s="69">
        <f>IFERROR(P18/M18,"-")</f>
        <v>0.14360313315927</v>
      </c>
      <c r="R18" s="69">
        <f>SUM(R6:R17)</f>
        <v>51</v>
      </c>
      <c r="S18" s="69">
        <f>SUM(S6:S17)</f>
        <v>44</v>
      </c>
      <c r="T18" s="69">
        <f>IFERROR(R18/P18,"-")</f>
        <v>0.30909090909091</v>
      </c>
      <c r="U18" s="69">
        <f>IFERROR(J18/P18,"-")</f>
        <v>6545.4545454545</v>
      </c>
      <c r="V18" s="69">
        <f>SUM(V6:V17)</f>
        <v>22</v>
      </c>
      <c r="W18" s="69">
        <f>IFERROR(V18/P18,"-")</f>
        <v>0.13333333333333</v>
      </c>
      <c r="X18" s="69">
        <f>SUM(X6:X17)</f>
        <v>1264000</v>
      </c>
      <c r="Y18" s="69">
        <f>IFERROR(X18/P18,"-")</f>
        <v>7660.6060606061</v>
      </c>
      <c r="Z18" s="69">
        <f>IFERROR(X18/V18,"-")</f>
        <v>57454.545454545</v>
      </c>
      <c r="AA18" s="69">
        <f>X18-J18</f>
        <v>184000</v>
      </c>
      <c r="AB18" s="69">
        <f>X18/J18</f>
        <v>1.1703703703704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3.479091096308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1961748</v>
      </c>
      <c r="H6" s="173">
        <v>3197</v>
      </c>
      <c r="I6" s="173">
        <v>0</v>
      </c>
      <c r="J6" s="173">
        <v>42311</v>
      </c>
      <c r="K6" s="174">
        <v>790</v>
      </c>
      <c r="L6" s="175">
        <f>IFERROR(K6/J6,"-")</f>
        <v>0.018671267519085</v>
      </c>
      <c r="M6" s="173">
        <v>215</v>
      </c>
      <c r="N6" s="173">
        <v>282</v>
      </c>
      <c r="O6" s="175">
        <f>IFERROR(M6/(K6),"-")</f>
        <v>0.27215189873418</v>
      </c>
      <c r="P6" s="176">
        <f>IFERROR(G6/SUM(K6:K6),"-")</f>
        <v>2483.2253164557</v>
      </c>
      <c r="Q6" s="177">
        <v>149</v>
      </c>
      <c r="R6" s="175">
        <f>IF(K6=0,"-",Q6/K6)</f>
        <v>0.18860759493671</v>
      </c>
      <c r="S6" s="341">
        <v>6825100</v>
      </c>
      <c r="T6" s="342">
        <f>IFERROR(S6/K6,"-")</f>
        <v>8639.3670886076</v>
      </c>
      <c r="U6" s="342">
        <f>IFERROR(S6/Q6,"-")</f>
        <v>45806.040268456</v>
      </c>
      <c r="V6" s="336">
        <f>SUM(S6:S6)-SUM(G6:G6)</f>
        <v>4863352</v>
      </c>
      <c r="W6" s="179">
        <f>SUM(S6:S6)/SUM(G6:G6)</f>
        <v>3.479091096308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1</v>
      </c>
      <c r="AR6" s="193">
        <f>IF(K6=0,"",IF(AQ6=0,"",(AQ6/K6)))</f>
        <v>0.0012658227848101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25</v>
      </c>
      <c r="BA6" s="199">
        <f>IF(K6=0,"",IF(AZ6=0,"",(AZ6/K6)))</f>
        <v>0.031645569620253</v>
      </c>
      <c r="BB6" s="198">
        <v>3</v>
      </c>
      <c r="BC6" s="200">
        <f>IFERROR(BB6/AZ6,"-")</f>
        <v>0.12</v>
      </c>
      <c r="BD6" s="201">
        <v>9000</v>
      </c>
      <c r="BE6" s="202">
        <f>IFERROR(BD6/AZ6,"-")</f>
        <v>360</v>
      </c>
      <c r="BF6" s="203">
        <v>3</v>
      </c>
      <c r="BG6" s="203"/>
      <c r="BH6" s="203"/>
      <c r="BI6" s="204">
        <v>262</v>
      </c>
      <c r="BJ6" s="205">
        <f>IF(K6=0,"",IF(BI6=0,"",(BI6/K6)))</f>
        <v>0.33164556962025</v>
      </c>
      <c r="BK6" s="206">
        <v>33</v>
      </c>
      <c r="BL6" s="207">
        <f>IFERROR(BK6/BI6,"-")</f>
        <v>0.12595419847328</v>
      </c>
      <c r="BM6" s="208">
        <v>793000</v>
      </c>
      <c r="BN6" s="209">
        <f>IFERROR(BM6/BI6,"-")</f>
        <v>3026.7175572519</v>
      </c>
      <c r="BO6" s="210">
        <v>20</v>
      </c>
      <c r="BP6" s="210">
        <v>3</v>
      </c>
      <c r="BQ6" s="210">
        <v>10</v>
      </c>
      <c r="BR6" s="211">
        <v>366</v>
      </c>
      <c r="BS6" s="212">
        <f>IF(K6=0,"",IF(BR6=0,"",(BR6/K6)))</f>
        <v>0.46329113924051</v>
      </c>
      <c r="BT6" s="213">
        <v>79</v>
      </c>
      <c r="BU6" s="214">
        <f>IFERROR(BT6/BR6,"-")</f>
        <v>0.21584699453552</v>
      </c>
      <c r="BV6" s="215">
        <v>3929100</v>
      </c>
      <c r="BW6" s="216">
        <f>IFERROR(BV6/BR6,"-")</f>
        <v>10735.245901639</v>
      </c>
      <c r="BX6" s="217">
        <v>34</v>
      </c>
      <c r="BY6" s="217">
        <v>9</v>
      </c>
      <c r="BZ6" s="217">
        <v>36</v>
      </c>
      <c r="CA6" s="218">
        <v>136</v>
      </c>
      <c r="CB6" s="219">
        <f>IF(K6=0,"",IF(CA6=0,"",(CA6/K6)))</f>
        <v>0.17215189873418</v>
      </c>
      <c r="CC6" s="220">
        <v>33</v>
      </c>
      <c r="CD6" s="221">
        <f>IFERROR(CC6/CA6,"-")</f>
        <v>0.24264705882353</v>
      </c>
      <c r="CE6" s="222">
        <v>2094000</v>
      </c>
      <c r="CF6" s="223">
        <f>IFERROR(CE6/CA6,"-")</f>
        <v>15397.058823529</v>
      </c>
      <c r="CG6" s="224">
        <v>13</v>
      </c>
      <c r="CH6" s="224">
        <v>3</v>
      </c>
      <c r="CI6" s="224">
        <v>17</v>
      </c>
      <c r="CJ6" s="225">
        <v>149</v>
      </c>
      <c r="CK6" s="226">
        <v>6825100</v>
      </c>
      <c r="CL6" s="226">
        <v>915000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0</v>
      </c>
      <c r="I7" s="173">
        <v>0</v>
      </c>
      <c r="J7" s="173">
        <v>2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1961748</v>
      </c>
      <c r="H10" s="246">
        <f>SUM(H6:H9)</f>
        <v>3197</v>
      </c>
      <c r="I10" s="246">
        <f>SUM(I6:I9)</f>
        <v>0</v>
      </c>
      <c r="J10" s="246">
        <f>SUM(J6:J9)</f>
        <v>42313</v>
      </c>
      <c r="K10" s="246">
        <f>SUM(K6:K9)</f>
        <v>790</v>
      </c>
      <c r="L10" s="248">
        <f>IFERROR(K10/J10,"-")</f>
        <v>0.018670384988065</v>
      </c>
      <c r="M10" s="249">
        <f>SUM(M6:M9)</f>
        <v>215</v>
      </c>
      <c r="N10" s="249">
        <f>SUM(N6:N9)</f>
        <v>282</v>
      </c>
      <c r="O10" s="248">
        <f>IFERROR(M10/K10,"-")</f>
        <v>0.27215189873418</v>
      </c>
      <c r="P10" s="250">
        <f>IFERROR(G10/K10,"-")</f>
        <v>2483.2253164557</v>
      </c>
      <c r="Q10" s="251">
        <f>SUM(Q6:Q9)</f>
        <v>149</v>
      </c>
      <c r="R10" s="248">
        <f>IFERROR(Q10/K10,"-")</f>
        <v>0.18860759493671</v>
      </c>
      <c r="S10" s="339">
        <f>SUM(S6:S9)</f>
        <v>6825100</v>
      </c>
      <c r="T10" s="339">
        <f>IFERROR(S10/K10,"-")</f>
        <v>8639.3670886076</v>
      </c>
      <c r="U10" s="339">
        <f>IFERROR(S10/Q10,"-")</f>
        <v>45806.040268456</v>
      </c>
      <c r="V10" s="339">
        <f>S10-G10</f>
        <v>4863352</v>
      </c>
      <c r="W10" s="252">
        <f>S10/G10</f>
        <v>3.479091096308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