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<sst xmlns="http://schemas.openxmlformats.org/spreadsheetml/2006/main" uniqueCount="91">
  <si>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</si>
  <si>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</si>
  <si>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</si>
  <si>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</si>
  <si>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</si>
  <si>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</si>
  <si>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</si>
  <si>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</si>
  <si>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</si>
  <si>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</si>
  <si>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</si>
  <si>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</si>
  <si>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</si>
  <si>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</si>
  <si>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</si>
  <si>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</si>
  <si>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</si>
  <si>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</si>
  <si>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</si>
  <si>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</si>
  <si>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</si>
  <si>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</si>
  <si>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</si>
  <si>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</si>
  <si>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</si>
  <si>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</si>
  <si>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</si>
  <si>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</si>
  <si>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</si>
  <si>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</si>
  <si>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</si>
  <si>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</si>
  <si>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</si>
  <si>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</si>
  <si>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</si>
  <si>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</si>
  <si>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</si>
  <si>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</si>
  <si>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</si>
  <si>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</si>
  <si>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</si>
  <si>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</si>
  <si>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</si>
  <si>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</si>
  <si>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</si>
  <si>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</si>
  <si>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</si>
  <si>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</si>
  <si>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</si>
  <si>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</si>
  <si>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</si>
  <si>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</si>
  <si>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</si>
  <si>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</si>
  <si>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</si>
  <si>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</si>
  <si>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</si>
  <si>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</si>
  <si>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</si>
  <si>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</si>
  <si>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</si>
  <si>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</si>
  <si>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ht361</t>
  </si>
  <si>
    <t>lp02</t>
  </si>
  <si>
    <t>おまとめパック</t>
  </si>
  <si>
    <t>7月01日(土)</t>
  </si>
  <si>
    <t>ht362</t>
  </si>
  <si>
    <t>ht363</t>
  </si>
  <si>
    <t>ht364</t>
  </si>
  <si>
    <t>空電</t>
  </si>
  <si>
    <t>ht365</t>
  </si>
  <si>
    <t>ht366</t>
  </si>
  <si>
    <t>雑誌 TOTAL</t>
  </si>
  <si>
    <t>●DVD 広告</t>
  </si>
  <si>
    <t>pk281</t>
  </si>
  <si>
    <t>文友舎</t>
  </si>
  <si>
    <t>DVD漫画たかし</t>
  </si>
  <si>
    <t>毎月売</t>
  </si>
  <si>
    <t>EXCITING MAX!SPECIAL</t>
  </si>
  <si>
    <t>DVD袋裏1C+コンテンツ枠</t>
  </si>
  <si>
    <t>7月11日(火)</t>
  </si>
  <si>
    <t>pk282</t>
  </si>
  <si>
    <t>DVD TOTAL</t>
  </si>
  <si>
    <t>●リスティング 広告</t>
  </si>
  <si>
    <t>UA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</si>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</sst>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10</v>
      </c>
      <c r="D6" s="331">
        <v>500000</v>
      </c>
      <c r="E6" s="79">
        <v>567</v>
      </c>
      <c r="F6" s="79">
        <v>213</v>
      </c>
      <c r="G6" s="79">
        <v>721</v>
      </c>
      <c r="H6" s="91">
        <v>89</v>
      </c>
      <c r="I6" s="92">
        <v>0</v>
      </c>
      <c r="J6" s="145">
        <f>H6+I6</f>
        <v>89</v>
      </c>
      <c r="K6" s="80">
        <f>IFERROR(J6/G6,"-")</f>
        <v>0.12343966712899</v>
      </c>
      <c r="L6" s="79">
        <v>23</v>
      </c>
      <c r="M6" s="79">
        <v>22</v>
      </c>
      <c r="N6" s="80">
        <f>IFERROR(L6/J6,"-")</f>
        <v>0.25842696629213</v>
      </c>
      <c r="O6" s="81">
        <f>IFERROR(D6/J6,"-")</f>
        <v>5617.9775280899</v>
      </c>
      <c r="P6" s="82">
        <v>11</v>
      </c>
      <c r="Q6" s="80">
        <f>IFERROR(P6/J6,"-")</f>
        <v>0.12359550561798</v>
      </c>
      <c r="R6" s="336">
        <v>668000</v>
      </c>
      <c r="S6" s="337">
        <f>IFERROR(R6/J6,"-")</f>
        <v>7505.6179775281</v>
      </c>
      <c r="T6" s="337">
        <f>IFERROR(R6/P6,"-")</f>
        <v>60727.272727273</v>
      </c>
      <c r="U6" s="331">
        <f>IFERROR(R6-D6,"-")</f>
        <v>168000</v>
      </c>
      <c r="V6" s="83">
        <f>R6/D6</f>
        <v>1.336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150000</v>
      </c>
      <c r="E7" s="79">
        <v>254</v>
      </c>
      <c r="F7" s="79">
        <v>146</v>
      </c>
      <c r="G7" s="79">
        <v>287</v>
      </c>
      <c r="H7" s="91">
        <v>61</v>
      </c>
      <c r="I7" s="92">
        <v>2</v>
      </c>
      <c r="J7" s="145">
        <f>H7+I7</f>
        <v>63</v>
      </c>
      <c r="K7" s="80">
        <f>IFERROR(J7/G7,"-")</f>
        <v>0.21951219512195</v>
      </c>
      <c r="L7" s="79">
        <v>8</v>
      </c>
      <c r="M7" s="79">
        <v>22</v>
      </c>
      <c r="N7" s="80">
        <f>IFERROR(L7/J7,"-")</f>
        <v>0.12698412698413</v>
      </c>
      <c r="O7" s="81">
        <f>IFERROR(D7/J7,"-")</f>
        <v>2380.9523809524</v>
      </c>
      <c r="P7" s="82">
        <v>5</v>
      </c>
      <c r="Q7" s="80">
        <f>IFERROR(P7/J7,"-")</f>
        <v>0.079365079365079</v>
      </c>
      <c r="R7" s="336">
        <v>426000</v>
      </c>
      <c r="S7" s="337">
        <f>IFERROR(R7/J7,"-")</f>
        <v>6761.9047619048</v>
      </c>
      <c r="T7" s="337">
        <f>IFERROR(R7/P7,"-")</f>
        <v>85200</v>
      </c>
      <c r="U7" s="331">
        <f>IFERROR(R7-D7,"-")</f>
        <v>276000</v>
      </c>
      <c r="V7" s="83">
        <f>R7/D7</f>
        <v>2.84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1968405</v>
      </c>
      <c r="E8" s="79">
        <v>2343</v>
      </c>
      <c r="F8" s="79">
        <v>0</v>
      </c>
      <c r="G8" s="79">
        <v>84540</v>
      </c>
      <c r="H8" s="91">
        <v>601</v>
      </c>
      <c r="I8" s="92">
        <v>0</v>
      </c>
      <c r="J8" s="145">
        <f>H8+I8</f>
        <v>601</v>
      </c>
      <c r="K8" s="80">
        <f>IFERROR(J8/G8,"-")</f>
        <v>0.0071090607996215</v>
      </c>
      <c r="L8" s="79">
        <v>194</v>
      </c>
      <c r="M8" s="79">
        <v>184</v>
      </c>
      <c r="N8" s="80">
        <f>IFERROR(L8/J8,"-")</f>
        <v>0.32279534109817</v>
      </c>
      <c r="O8" s="81">
        <f>IFERROR(D8/J8,"-")</f>
        <v>3275.2163061564</v>
      </c>
      <c r="P8" s="82">
        <v>130</v>
      </c>
      <c r="Q8" s="80">
        <f>IFERROR(P8/J8,"-")</f>
        <v>0.21630615640599</v>
      </c>
      <c r="R8" s="336">
        <v>11042505</v>
      </c>
      <c r="S8" s="337">
        <f>IFERROR(R8/J8,"-")</f>
        <v>18373.552412646</v>
      </c>
      <c r="T8" s="337">
        <f>IFERROR(R8/P8,"-")</f>
        <v>84942.346153846</v>
      </c>
      <c r="U8" s="331">
        <f>IFERROR(R8-D8,"-")</f>
        <v>9074100</v>
      </c>
      <c r="V8" s="83">
        <f>R8/D8</f>
        <v>5.609874492292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2618405</v>
      </c>
      <c r="E11" s="41">
        <f>SUM(E6:E9)</f>
        <v>3164</v>
      </c>
      <c r="F11" s="41">
        <f>SUM(F6:F9)</f>
        <v>359</v>
      </c>
      <c r="G11" s="41">
        <f>SUM(G6:G9)</f>
        <v>85548</v>
      </c>
      <c r="H11" s="41">
        <f>SUM(H6:H9)</f>
        <v>751</v>
      </c>
      <c r="I11" s="41">
        <f>SUM(I6:I9)</f>
        <v>2</v>
      </c>
      <c r="J11" s="41">
        <f>SUM(J6:J9)</f>
        <v>753</v>
      </c>
      <c r="K11" s="42">
        <f>IFERROR(J11/G11,"-")</f>
        <v>0.0088020760274933</v>
      </c>
      <c r="L11" s="76">
        <f>SUM(L6:L9)</f>
        <v>225</v>
      </c>
      <c r="M11" s="76">
        <f>SUM(M6:M9)</f>
        <v>228</v>
      </c>
      <c r="N11" s="42">
        <f>IFERROR(L11/J11,"-")</f>
        <v>0.29880478087649</v>
      </c>
      <c r="O11" s="43">
        <f>IFERROR(D11/J11,"-")</f>
        <v>3477.2974767596</v>
      </c>
      <c r="P11" s="44">
        <f>SUM(P6:P9)</f>
        <v>146</v>
      </c>
      <c r="Q11" s="42">
        <f>IFERROR(P11/J11,"-")</f>
        <v>0.19389110225764</v>
      </c>
      <c r="R11" s="334">
        <f>SUM(R6:R9)</f>
        <v>12136505</v>
      </c>
      <c r="S11" s="334">
        <f>IFERROR(R11/J11,"-")</f>
        <v>16117.536520584</v>
      </c>
      <c r="T11" s="334">
        <f>IFERROR(R11/P11,"-")</f>
        <v>83126.746575342</v>
      </c>
      <c r="U11" s="334">
        <f>SUM(U6:U9)</f>
        <v>9518100</v>
      </c>
      <c r="V11" s="45">
        <f>IFERROR(R11/D11,"-")</f>
        <v>4.6350755517195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1.336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349" t="s">
        <v>65</v>
      </c>
      <c r="J10" s="331">
        <v>500000</v>
      </c>
      <c r="K10" s="79">
        <v>114</v>
      </c>
      <c r="L10" s="79">
        <v>0</v>
      </c>
      <c r="M10" s="79">
        <v>406</v>
      </c>
      <c r="N10" s="91">
        <v>42</v>
      </c>
      <c r="O10" s="92">
        <v>0</v>
      </c>
      <c r="P10" s="93">
        <f>N10+O10</f>
        <v>42</v>
      </c>
      <c r="Q10" s="80">
        <f>IFERROR(P10/M10,"-")</f>
        <v>0.10344827586207</v>
      </c>
      <c r="R10" s="79">
        <v>7</v>
      </c>
      <c r="S10" s="79">
        <v>11</v>
      </c>
      <c r="T10" s="80">
        <f>IFERROR(R10/(P10),"-")</f>
        <v>0.16666666666667</v>
      </c>
      <c r="U10" s="337">
        <f>IFERROR(J10/SUM(N10:O15),"-")</f>
        <v>5617.9775280899</v>
      </c>
      <c r="V10" s="82">
        <v>3</v>
      </c>
      <c r="W10" s="80">
        <f>IF(P10=0,"-",V10/P10)</f>
        <v>0.071428571428571</v>
      </c>
      <c r="X10" s="336">
        <v>21000</v>
      </c>
      <c r="Y10" s="337">
        <f>IFERROR(X10/P10,"-")</f>
        <v>500</v>
      </c>
      <c r="Z10" s="337">
        <f>IFERROR(X10/V10,"-")</f>
        <v>7000</v>
      </c>
      <c r="AA10" s="331">
        <f>SUM(X10:X15)-SUM(J10:J15)</f>
        <v>168000</v>
      </c>
      <c r="AB10" s="83">
        <f>SUM(X10:X15)/SUM(J10:J15)</f>
        <v>1.336</v>
      </c>
      <c r="AC10" s="77"/>
      <c r="AD10" s="94">
        <v>7</v>
      </c>
      <c r="AE10" s="95">
        <f>IF(P10=0,"",IF(AD10=0,"",(AD10/P10)))</f>
        <v>0.16666666666667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7</v>
      </c>
      <c r="AN10" s="101">
        <f>IF(P10=0,"",IF(AM10=0,"",(AM10/P10)))</f>
        <v>0.16666666666667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0.095238095238095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13</v>
      </c>
      <c r="BF10" s="113">
        <f>IF(P10=0,"",IF(BE10=0,"",(BE10/P10)))</f>
        <v>0.30952380952381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9</v>
      </c>
      <c r="BO10" s="120">
        <f>IF(P10=0,"",IF(BN10=0,"",(BN10/P10)))</f>
        <v>0.21428571428571</v>
      </c>
      <c r="BP10" s="121">
        <v>2</v>
      </c>
      <c r="BQ10" s="122">
        <f>IFERROR(BP10/BN10,"-")</f>
        <v>0.22222222222222</v>
      </c>
      <c r="BR10" s="123">
        <v>18000</v>
      </c>
      <c r="BS10" s="124">
        <f>IFERROR(BR10/BN10,"-")</f>
        <v>2000</v>
      </c>
      <c r="BT10" s="125">
        <v>1</v>
      </c>
      <c r="BU10" s="125"/>
      <c r="BV10" s="125">
        <v>1</v>
      </c>
      <c r="BW10" s="126">
        <v>2</v>
      </c>
      <c r="BX10" s="127">
        <f>IF(P10=0,"",IF(BW10=0,"",(BW10/P10)))</f>
        <v>0.047619047619048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21000</v>
      </c>
      <c r="CQ10" s="141">
        <v>13000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66</v>
      </c>
      <c r="C11" s="348"/>
      <c r="D11" s="348"/>
      <c r="E11" s="348"/>
      <c r="F11" s="348" t="s">
        <v>63</v>
      </c>
      <c r="G11" s="90"/>
      <c r="H11" s="90"/>
      <c r="I11" s="90"/>
      <c r="J11" s="331"/>
      <c r="K11" s="79">
        <v>0</v>
      </c>
      <c r="L11" s="79">
        <v>0</v>
      </c>
      <c r="M11" s="79">
        <v>1</v>
      </c>
      <c r="N11" s="91">
        <v>0</v>
      </c>
      <c r="O11" s="92">
        <v>0</v>
      </c>
      <c r="P11" s="93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348" t="s">
        <v>67</v>
      </c>
      <c r="C12" s="348"/>
      <c r="D12" s="348"/>
      <c r="E12" s="348"/>
      <c r="F12" s="348" t="s">
        <v>63</v>
      </c>
      <c r="G12" s="90"/>
      <c r="H12" s="90"/>
      <c r="I12" s="90"/>
      <c r="J12" s="332"/>
      <c r="K12" s="34">
        <v>0</v>
      </c>
      <c r="L12" s="34">
        <v>0</v>
      </c>
      <c r="M12" s="31">
        <v>1</v>
      </c>
      <c r="N12" s="23">
        <v>0</v>
      </c>
      <c r="O12" s="23">
        <v>0</v>
      </c>
      <c r="P12" s="23">
        <f>N12+O12</f>
        <v>0</v>
      </c>
      <c r="Q12" s="32">
        <f>IFERROR(P12/M12,"-")</f>
        <v>0</v>
      </c>
      <c r="R12" s="32">
        <v>0</v>
      </c>
      <c r="S12" s="23">
        <v>0</v>
      </c>
      <c r="T12" s="32" t="str">
        <f>IFERROR(R12/(P12),"-")</f>
        <v>-</v>
      </c>
      <c r="U12" s="338"/>
      <c r="V12" s="25">
        <v>0</v>
      </c>
      <c r="W12" s="25" t="str">
        <f>IF(P12=0,"-",V12/P12)</f>
        <v>-</v>
      </c>
      <c r="X12" s="338">
        <v>0</v>
      </c>
      <c r="Y12" s="338" t="str">
        <f>IFERROR(X12/P12,"-")</f>
        <v>-</v>
      </c>
      <c r="Z12" s="338" t="str">
        <f>IFERROR(X12/V12,"-")</f>
        <v>-</v>
      </c>
      <c r="AA12" s="338"/>
      <c r="AB12" s="33"/>
      <c r="AC12" s="57"/>
      <c r="AD12" s="61"/>
      <c r="AE12" s="62" t="str">
        <f>IF(P12=0,"",IF(AD12=0,"",(AD12/P12)))</f>
        <v/>
      </c>
      <c r="AF12" s="61"/>
      <c r="AG12" s="65" t="str">
        <f>IFERROR(AF12/AD12,"-")</f>
        <v>-</v>
      </c>
      <c r="AH12" s="66"/>
      <c r="AI12" s="67" t="str">
        <f>IFERROR(AH12/AD12,"-")</f>
        <v>-</v>
      </c>
      <c r="AJ12" s="68"/>
      <c r="AK12" s="68"/>
      <c r="AL12" s="68"/>
      <c r="AM12" s="61"/>
      <c r="AN12" s="62" t="str">
        <f>IF(P12=0,"",IF(AM12=0,"",(AM12/P12)))</f>
        <v/>
      </c>
      <c r="AO12" s="61"/>
      <c r="AP12" s="65" t="str">
        <f>IFERROR(AO12/AM12,"-")</f>
        <v>-</v>
      </c>
      <c r="AQ12" s="66"/>
      <c r="AR12" s="67" t="str">
        <f>IFERROR(AQ12/AM12,"-")</f>
        <v>-</v>
      </c>
      <c r="AS12" s="68"/>
      <c r="AT12" s="68"/>
      <c r="AU12" s="68"/>
      <c r="AV12" s="61"/>
      <c r="AW12" s="62" t="str">
        <f>IF(P12=0,"",IF(AV12=0,"",(AV12/P12)))</f>
        <v/>
      </c>
      <c r="AX12" s="61"/>
      <c r="AY12" s="65" t="str">
        <f>IFERROR(AX12/AV12,"-")</f>
        <v>-</v>
      </c>
      <c r="AZ12" s="66"/>
      <c r="BA12" s="67" t="str">
        <f>IFERROR(AZ12/AV12,"-")</f>
        <v>-</v>
      </c>
      <c r="BB12" s="68"/>
      <c r="BC12" s="68"/>
      <c r="BD12" s="68"/>
      <c r="BE12" s="61"/>
      <c r="BF12" s="62" t="str">
        <f>IF(P12=0,"",IF(BE12=0,"",(BE12/P12)))</f>
        <v/>
      </c>
      <c r="BG12" s="61"/>
      <c r="BH12" s="65" t="str">
        <f>IFERROR(BG12/BE12,"-")</f>
        <v>-</v>
      </c>
      <c r="BI12" s="66"/>
      <c r="BJ12" s="67" t="str">
        <f>IFERROR(BI12/BE12,"-")</f>
        <v>-</v>
      </c>
      <c r="BK12" s="68"/>
      <c r="BL12" s="68"/>
      <c r="BM12" s="68"/>
      <c r="BN12" s="63"/>
      <c r="BO12" s="64" t="str">
        <f>IF(P12=0,"",IF(BN12=0,"",(BN12/P12)))</f>
        <v/>
      </c>
      <c r="BP12" s="61"/>
      <c r="BQ12" s="65" t="str">
        <f>IFERROR(BP12/BN12,"-")</f>
        <v>-</v>
      </c>
      <c r="BR12" s="66"/>
      <c r="BS12" s="67" t="str">
        <f>IFERROR(BR12/BN12,"-")</f>
        <v>-</v>
      </c>
      <c r="BT12" s="68"/>
      <c r="BU12" s="68"/>
      <c r="BV12" s="68"/>
      <c r="BW12" s="63"/>
      <c r="BX12" s="64" t="str">
        <f>IF(P12=0,"",IF(BW12=0,"",(BW12/P12)))</f>
        <v/>
      </c>
      <c r="BY12" s="61"/>
      <c r="BZ12" s="65" t="str">
        <f>IFERROR(BY12/BW12,"-")</f>
        <v>-</v>
      </c>
      <c r="CA12" s="66"/>
      <c r="CB12" s="67" t="str">
        <f>IFERROR(CA12/BW12,"-")</f>
        <v>-</v>
      </c>
      <c r="CC12" s="68"/>
      <c r="CD12" s="68"/>
      <c r="CE12" s="68"/>
      <c r="CF12" s="63"/>
      <c r="CG12" s="64" t="str">
        <f>IF(P12=0,"",IF(CF12=0,"",(CF12/P12)))</f>
        <v/>
      </c>
      <c r="CH12" s="61"/>
      <c r="CI12" s="65" t="str">
        <f>IFERROR(CH12/CF12,"-")</f>
        <v>-</v>
      </c>
      <c r="CJ12" s="66"/>
      <c r="CK12" s="67" t="str">
        <f>IFERROR(CJ12/CF12,"-")</f>
        <v>-</v>
      </c>
      <c r="CL12" s="68"/>
      <c r="CM12" s="68"/>
      <c r="CN12" s="68"/>
      <c r="CO12" s="69">
        <v>0</v>
      </c>
      <c r="CP12" s="66">
        <v>0</v>
      </c>
      <c r="CQ12" s="66"/>
      <c r="CR12" s="66"/>
      <c r="CS12" s="70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68</v>
      </c>
      <c r="C13" s="348"/>
      <c r="D13" s="348"/>
      <c r="E13" s="348"/>
      <c r="F13" s="348" t="s">
        <v>69</v>
      </c>
      <c r="G13" s="36"/>
      <c r="H13" s="36"/>
      <c r="I13" s="73"/>
      <c r="J13" s="333"/>
      <c r="K13" s="34">
        <v>441</v>
      </c>
      <c r="L13" s="34">
        <v>202</v>
      </c>
      <c r="M13" s="31">
        <v>295</v>
      </c>
      <c r="N13" s="23">
        <v>44</v>
      </c>
      <c r="O13" s="23">
        <v>0</v>
      </c>
      <c r="P13" s="23">
        <f>N13+O13</f>
        <v>44</v>
      </c>
      <c r="Q13" s="32">
        <f>IFERROR(P13/M13,"-")</f>
        <v>0.14915254237288</v>
      </c>
      <c r="R13" s="32">
        <v>13</v>
      </c>
      <c r="S13" s="23">
        <v>11</v>
      </c>
      <c r="T13" s="32">
        <f>IFERROR(R13/(P13),"-")</f>
        <v>0.29545454545455</v>
      </c>
      <c r="U13" s="338"/>
      <c r="V13" s="25">
        <v>7</v>
      </c>
      <c r="W13" s="25">
        <f>IF(P13=0,"-",V13/P13)</f>
        <v>0.15909090909091</v>
      </c>
      <c r="X13" s="338">
        <v>610000</v>
      </c>
      <c r="Y13" s="338">
        <f>IFERROR(X13/P13,"-")</f>
        <v>13863.636363636</v>
      </c>
      <c r="Z13" s="338">
        <f>IFERROR(X13/V13,"-")</f>
        <v>87142.857142857</v>
      </c>
      <c r="AA13" s="338"/>
      <c r="AB13" s="33"/>
      <c r="AC13" s="59"/>
      <c r="AD13" s="61">
        <v>2</v>
      </c>
      <c r="AE13" s="62">
        <f>IF(P13=0,"",IF(AD13=0,"",(AD13/P13)))</f>
        <v>0.045454545454545</v>
      </c>
      <c r="AF13" s="61"/>
      <c r="AG13" s="65">
        <f>IFERROR(AF13/AD13,"-")</f>
        <v>0</v>
      </c>
      <c r="AH13" s="66"/>
      <c r="AI13" s="67">
        <f>IFERROR(AH13/AD13,"-")</f>
        <v>0</v>
      </c>
      <c r="AJ13" s="68"/>
      <c r="AK13" s="68"/>
      <c r="AL13" s="68"/>
      <c r="AM13" s="61">
        <v>8</v>
      </c>
      <c r="AN13" s="62">
        <f>IF(P13=0,"",IF(AM13=0,"",(AM13/P13)))</f>
        <v>0.18181818181818</v>
      </c>
      <c r="AO13" s="61">
        <v>1</v>
      </c>
      <c r="AP13" s="65">
        <f>IFERROR(AO13/AM13,"-")</f>
        <v>0.125</v>
      </c>
      <c r="AQ13" s="66">
        <v>3000</v>
      </c>
      <c r="AR13" s="67">
        <f>IFERROR(AQ13/AM13,"-")</f>
        <v>375</v>
      </c>
      <c r="AS13" s="68">
        <v>1</v>
      </c>
      <c r="AT13" s="68"/>
      <c r="AU13" s="68"/>
      <c r="AV13" s="61">
        <v>4</v>
      </c>
      <c r="AW13" s="62">
        <f>IF(P13=0,"",IF(AV13=0,"",(AV13/P13)))</f>
        <v>0.090909090909091</v>
      </c>
      <c r="AX13" s="61"/>
      <c r="AY13" s="65">
        <f>IFERROR(AX13/AV13,"-")</f>
        <v>0</v>
      </c>
      <c r="AZ13" s="66"/>
      <c r="BA13" s="67">
        <f>IFERROR(AZ13/AV13,"-")</f>
        <v>0</v>
      </c>
      <c r="BB13" s="68"/>
      <c r="BC13" s="68"/>
      <c r="BD13" s="68"/>
      <c r="BE13" s="61">
        <v>8</v>
      </c>
      <c r="BF13" s="62">
        <f>IF(P13=0,"",IF(BE13=0,"",(BE13/P13)))</f>
        <v>0.18181818181818</v>
      </c>
      <c r="BG13" s="61"/>
      <c r="BH13" s="65">
        <f>IFERROR(BG13/BE13,"-")</f>
        <v>0</v>
      </c>
      <c r="BI13" s="66"/>
      <c r="BJ13" s="67">
        <f>IFERROR(BI13/BE13,"-")</f>
        <v>0</v>
      </c>
      <c r="BK13" s="68"/>
      <c r="BL13" s="68"/>
      <c r="BM13" s="68"/>
      <c r="BN13" s="63">
        <v>9</v>
      </c>
      <c r="BO13" s="64">
        <f>IF(P13=0,"",IF(BN13=0,"",(BN13/P13)))</f>
        <v>0.20454545454545</v>
      </c>
      <c r="BP13" s="61">
        <v>1</v>
      </c>
      <c r="BQ13" s="65">
        <f>IFERROR(BP13/BN13,"-")</f>
        <v>0.11111111111111</v>
      </c>
      <c r="BR13" s="66">
        <v>50000</v>
      </c>
      <c r="BS13" s="67">
        <f>IFERROR(BR13/BN13,"-")</f>
        <v>5555.5555555556</v>
      </c>
      <c r="BT13" s="68"/>
      <c r="BU13" s="68"/>
      <c r="BV13" s="68">
        <v>1</v>
      </c>
      <c r="BW13" s="63">
        <v>10</v>
      </c>
      <c r="BX13" s="64">
        <f>IF(P13=0,"",IF(BW13=0,"",(BW13/P13)))</f>
        <v>0.22727272727273</v>
      </c>
      <c r="BY13" s="61">
        <v>3</v>
      </c>
      <c r="BZ13" s="65">
        <f>IFERROR(BY13/BW13,"-")</f>
        <v>0.3</v>
      </c>
      <c r="CA13" s="66">
        <v>339000</v>
      </c>
      <c r="CB13" s="67">
        <f>IFERROR(CA13/BW13,"-")</f>
        <v>33900</v>
      </c>
      <c r="CC13" s="68"/>
      <c r="CD13" s="68"/>
      <c r="CE13" s="68">
        <v>3</v>
      </c>
      <c r="CF13" s="63">
        <v>3</v>
      </c>
      <c r="CG13" s="64">
        <f>IF(P13=0,"",IF(CF13=0,"",(CF13/P13)))</f>
        <v>0.068181818181818</v>
      </c>
      <c r="CH13" s="61">
        <v>2</v>
      </c>
      <c r="CI13" s="65">
        <f>IFERROR(CH13/CF13,"-")</f>
        <v>0.66666666666667</v>
      </c>
      <c r="CJ13" s="66">
        <v>218000</v>
      </c>
      <c r="CK13" s="67">
        <f>IFERROR(CJ13/CF13,"-")</f>
        <v>72666.666666667</v>
      </c>
      <c r="CL13" s="68">
        <v>1</v>
      </c>
      <c r="CM13" s="68"/>
      <c r="CN13" s="68">
        <v>1</v>
      </c>
      <c r="CO13" s="69">
        <v>7</v>
      </c>
      <c r="CP13" s="66">
        <v>610000</v>
      </c>
      <c r="CQ13" s="66">
        <v>278000</v>
      </c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19"/>
      <c r="B14" s="348" t="s">
        <v>70</v>
      </c>
      <c r="C14" s="348"/>
      <c r="D14" s="348"/>
      <c r="E14" s="348"/>
      <c r="F14" s="348" t="s">
        <v>69</v>
      </c>
      <c r="G14" s="40"/>
      <c r="H14" s="40"/>
      <c r="I14" s="40"/>
      <c r="J14" s="334"/>
      <c r="K14" s="41">
        <v>10</v>
      </c>
      <c r="L14" s="41">
        <v>10</v>
      </c>
      <c r="M14" s="41">
        <v>2</v>
      </c>
      <c r="N14" s="41">
        <v>2</v>
      </c>
      <c r="O14" s="41">
        <v>0</v>
      </c>
      <c r="P14" s="41">
        <f>N14+O14</f>
        <v>2</v>
      </c>
      <c r="Q14" s="42">
        <f>IFERROR(P14/M14,"-")</f>
        <v>1</v>
      </c>
      <c r="R14" s="76">
        <v>2</v>
      </c>
      <c r="S14" s="76">
        <v>0</v>
      </c>
      <c r="T14" s="42">
        <f>IFERROR(R14/(P14),"-")</f>
        <v>1</v>
      </c>
      <c r="U14" s="339"/>
      <c r="V14" s="44">
        <v>1</v>
      </c>
      <c r="W14" s="42">
        <f>IF(P14=0,"-",V14/P14)</f>
        <v>0.5</v>
      </c>
      <c r="X14" s="334">
        <v>37000</v>
      </c>
      <c r="Y14" s="334">
        <f>IFERROR(X14/P14,"-")</f>
        <v>18500</v>
      </c>
      <c r="Z14" s="334">
        <f>IFERROR(X14/V14,"-")</f>
        <v>37000</v>
      </c>
      <c r="AA14" s="334"/>
      <c r="AB14" s="45"/>
      <c r="AC14" s="58"/>
      <c r="AD14" s="60"/>
      <c r="AE14" s="60">
        <f>IF(P14=0,"",IF(AD14=0,"",(AD14/P14)))</f>
        <v>0</v>
      </c>
      <c r="AF14" s="60"/>
      <c r="AG14" s="60" t="str">
        <f>IFERROR(AF14/AD14,"-")</f>
        <v>-</v>
      </c>
      <c r="AH14" s="60"/>
      <c r="AI14" s="60" t="str">
        <f>IFERROR(AH14/AD14,"-")</f>
        <v>-</v>
      </c>
      <c r="AJ14" s="60"/>
      <c r="AK14" s="60"/>
      <c r="AL14" s="60"/>
      <c r="AM14" s="60"/>
      <c r="AN14" s="60">
        <f>IF(P14=0,"",IF(AM14=0,"",(AM14/P14)))</f>
        <v>0</v>
      </c>
      <c r="AO14" s="60"/>
      <c r="AP14" s="60" t="str">
        <f>IFERROR(AO14/AM14,"-")</f>
        <v>-</v>
      </c>
      <c r="AQ14" s="60"/>
      <c r="AR14" s="60" t="str">
        <f>IFERROR(AQ14/AM14,"-")</f>
        <v>-</v>
      </c>
      <c r="AS14" s="60"/>
      <c r="AT14" s="60"/>
      <c r="AU14" s="60"/>
      <c r="AV14" s="60">
        <v>1</v>
      </c>
      <c r="AW14" s="60">
        <f>IF(P14=0,"",IF(AV14=0,"",(AV14/P14)))</f>
        <v>0.5</v>
      </c>
      <c r="AX14" s="60"/>
      <c r="AY14" s="60">
        <f>IFERROR(AX14/AV14,"-")</f>
        <v>0</v>
      </c>
      <c r="AZ14" s="60"/>
      <c r="BA14" s="60">
        <f>IFERROR(AZ14/AV14,"-")</f>
        <v>0</v>
      </c>
      <c r="BB14" s="60"/>
      <c r="BC14" s="60"/>
      <c r="BD14" s="60"/>
      <c r="BE14" s="60"/>
      <c r="BF14" s="60">
        <f>IF(P14=0,"",IF(BE14=0,"",(BE14/P14)))</f>
        <v>0</v>
      </c>
      <c r="BG14" s="60"/>
      <c r="BH14" s="60" t="str">
        <f>IFERROR(BG14/BE14,"-")</f>
        <v>-</v>
      </c>
      <c r="BI14" s="60"/>
      <c r="BJ14" s="60" t="str">
        <f>IFERROR(BI14/BE14,"-")</f>
        <v>-</v>
      </c>
      <c r="BK14" s="60"/>
      <c r="BL14" s="60"/>
      <c r="BM14" s="60"/>
      <c r="BN14" s="60">
        <v>1</v>
      </c>
      <c r="BO14" s="60">
        <f>IF(P14=0,"",IF(BN14=0,"",(BN14/P14)))</f>
        <v>0.5</v>
      </c>
      <c r="BP14" s="60">
        <v>1</v>
      </c>
      <c r="BQ14" s="60">
        <f>IFERROR(BP14/BN14,"-")</f>
        <v>1</v>
      </c>
      <c r="BR14" s="60">
        <v>37000</v>
      </c>
      <c r="BS14" s="60">
        <f>IFERROR(BR14/BN14,"-")</f>
        <v>37000</v>
      </c>
      <c r="BT14" s="60"/>
      <c r="BU14" s="60"/>
      <c r="BV14" s="60">
        <v>1</v>
      </c>
      <c r="BW14" s="60"/>
      <c r="BX14" s="60">
        <f>IF(P14=0,"",IF(BW14=0,"",(BW14/P14)))</f>
        <v>0</v>
      </c>
      <c r="BY14" s="60"/>
      <c r="BZ14" s="60" t="str">
        <f>IFERROR(BY14/BW14,"-")</f>
        <v>-</v>
      </c>
      <c r="CA14" s="60"/>
      <c r="CB14" s="60" t="str">
        <f>IFERROR(CA14/BW14,"-")</f>
        <v>-</v>
      </c>
      <c r="CC14" s="60"/>
      <c r="CD14" s="60"/>
      <c r="CE14" s="60"/>
      <c r="CF14" s="60"/>
      <c r="CG14" s="60">
        <f>IF(P14=0,"",IF(CF14=0,"",(CF14/P14)))</f>
        <v>0</v>
      </c>
      <c r="CH14" s="60"/>
      <c r="CI14" s="60" t="str">
        <f>IFERROR(CH14/CF14,"-")</f>
        <v>-</v>
      </c>
      <c r="CJ14" s="60"/>
      <c r="CK14" s="60" t="str">
        <f>IFERROR(CJ14/CF14,"-")</f>
        <v>-</v>
      </c>
      <c r="CL14" s="60"/>
      <c r="CM14" s="60"/>
      <c r="CN14" s="60"/>
      <c r="CO14" s="60">
        <v>1</v>
      </c>
      <c r="CP14" s="60">
        <v>37000</v>
      </c>
      <c r="CQ14" s="60">
        <v>37000</v>
      </c>
      <c r="CR14" s="60"/>
      <c r="CS14" s="60" t="str">
        <f>IF(AND(CQ14=0,CR14=0),"",IF(AND(CQ14&lt;=100000,CR14&lt;=100000),"",IF(CQ14/CP14&gt;0.7,"男高",IF(CR14/CP14&gt;0.7,"女高",""))))</f>
        <v/>
      </c>
    </row>
    <row r="15" spans="1:98">
      <c r="B15" s="348" t="s">
        <v>71</v>
      </c>
      <c r="C15" s="348"/>
      <c r="D15" s="348"/>
      <c r="E15" s="348"/>
      <c r="F15" s="348" t="s">
        <v>69</v>
      </c>
      <c r="G15" s="72"/>
      <c r="H15" s="72"/>
      <c r="I15" s="72"/>
      <c r="K15" s="72">
        <v>2</v>
      </c>
      <c r="L15" s="72">
        <v>1</v>
      </c>
      <c r="M15" s="72">
        <v>16</v>
      </c>
      <c r="N15" s="72">
        <v>1</v>
      </c>
      <c r="O15" s="72">
        <v>0</v>
      </c>
      <c r="P15" s="72">
        <f>N15+O15</f>
        <v>1</v>
      </c>
      <c r="Q15" s="72">
        <f>IFERROR(P15/M15,"-")</f>
        <v>0.0625</v>
      </c>
      <c r="R15" s="72">
        <v>1</v>
      </c>
      <c r="S15" s="72">
        <v>0</v>
      </c>
      <c r="T15" s="72">
        <f>IFERROR(R15/(P15),"-")</f>
        <v>1</v>
      </c>
      <c r="V15" s="72">
        <v>0</v>
      </c>
      <c r="W15" s="72">
        <f>IF(P15=0,"-",V15/P15)</f>
        <v>0</v>
      </c>
      <c r="X15" s="72">
        <v>0</v>
      </c>
      <c r="Y15" s="72">
        <f>IFERROR(X15/P15,"-")</f>
        <v>0</v>
      </c>
      <c r="Z15" s="72" t="str">
        <f>IFERROR(X15/V15,"-")</f>
        <v>-</v>
      </c>
      <c r="AD15" s="72"/>
      <c r="AE15" s="72">
        <f>IF(P15=0,"",IF(AD15=0,"",(AD15/P15)))</f>
        <v>0</v>
      </c>
      <c r="AF15" s="72"/>
      <c r="AG15" s="72" t="str">
        <f>IFERROR(AF15/AD15,"-")</f>
        <v>-</v>
      </c>
      <c r="AH15" s="72"/>
      <c r="AI15" s="72" t="str">
        <f>IFERROR(AH15/AD15,"-")</f>
        <v>-</v>
      </c>
      <c r="AJ15" s="72"/>
      <c r="AK15" s="72"/>
      <c r="AL15" s="72"/>
      <c r="AM15" s="72"/>
      <c r="AN15" s="72">
        <f>IF(P15=0,"",IF(AM15=0,"",(AM15/P15)))</f>
        <v>0</v>
      </c>
      <c r="AO15" s="72"/>
      <c r="AP15" s="72" t="str">
        <f>IFERROR(AO15/AM15,"-")</f>
        <v>-</v>
      </c>
      <c r="AQ15" s="72"/>
      <c r="AR15" s="72" t="str">
        <f>IFERROR(AQ15/AM15,"-")</f>
        <v>-</v>
      </c>
      <c r="AS15" s="72"/>
      <c r="AT15" s="72"/>
      <c r="AU15" s="72"/>
      <c r="AV15" s="72"/>
      <c r="AW15" s="72">
        <f>IF(P15=0,"",IF(AV15=0,"",(AV15/P15)))</f>
        <v>0</v>
      </c>
      <c r="AX15" s="72"/>
      <c r="AY15" s="72" t="str">
        <f>IFERROR(AX15/AV15,"-")</f>
        <v>-</v>
      </c>
      <c r="AZ15" s="72"/>
      <c r="BA15" s="72" t="str">
        <f>IFERROR(AZ15/AV15,"-")</f>
        <v>-</v>
      </c>
      <c r="BB15" s="72"/>
      <c r="BC15" s="72"/>
      <c r="BD15" s="72"/>
      <c r="BE15" s="72"/>
      <c r="BF15" s="72">
        <f>IF(P15=0,"",IF(BE15=0,"",(BE15/P15)))</f>
        <v>0</v>
      </c>
      <c r="BG15" s="72"/>
      <c r="BH15" s="72" t="str">
        <f>IFERROR(BG15/BE15,"-")</f>
        <v>-</v>
      </c>
      <c r="BI15" s="72"/>
      <c r="BJ15" s="72" t="str">
        <f>IFERROR(BI15/BE15,"-")</f>
        <v>-</v>
      </c>
      <c r="BK15" s="72"/>
      <c r="BL15" s="72"/>
      <c r="BM15" s="72"/>
      <c r="BN15" s="72"/>
      <c r="BO15" s="72">
        <f>IF(P15=0,"",IF(BN15=0,"",(BN15/P15)))</f>
        <v>0</v>
      </c>
      <c r="BP15" s="72"/>
      <c r="BQ15" s="72" t="str">
        <f>IFERROR(BP15/BN15,"-")</f>
        <v>-</v>
      </c>
      <c r="BR15" s="72"/>
      <c r="BS15" s="72" t="str">
        <f>IFERROR(BR15/BN15,"-")</f>
        <v>-</v>
      </c>
      <c r="BT15" s="72"/>
      <c r="BU15" s="72"/>
      <c r="BV15" s="72"/>
      <c r="BW15" s="72"/>
      <c r="BX15" s="72">
        <f>IF(P15=0,"",IF(BW15=0,"",(BW15/P15)))</f>
        <v>0</v>
      </c>
      <c r="BY15" s="72"/>
      <c r="BZ15" s="72" t="str">
        <f>IFERROR(BY15/BW15,"-")</f>
        <v>-</v>
      </c>
      <c r="CA15" s="72"/>
      <c r="CB15" s="72" t="str">
        <f>IFERROR(CA15/BW15,"-")</f>
        <v>-</v>
      </c>
      <c r="CC15" s="72"/>
      <c r="CD15" s="72"/>
      <c r="CE15" s="72"/>
      <c r="CF15" s="72">
        <v>1</v>
      </c>
      <c r="CG15" s="72">
        <f>IF(P15=0,"",IF(CF15=0,"",(CF15/P15)))</f>
        <v>1</v>
      </c>
      <c r="CH15" s="72"/>
      <c r="CI15" s="72">
        <f>IFERROR(CH15/CF15,"-")</f>
        <v>0</v>
      </c>
      <c r="CJ15" s="72"/>
      <c r="CK15" s="72">
        <f>IFERROR(CJ15/CF15,"-")</f>
        <v>0</v>
      </c>
      <c r="CL15" s="72"/>
      <c r="CM15" s="72"/>
      <c r="CN15" s="72"/>
      <c r="CO15" s="72">
        <v>0</v>
      </c>
      <c r="CP15" s="72">
        <v>0</v>
      </c>
      <c r="CQ15" s="72"/>
      <c r="CR15" s="72"/>
      <c r="CS15" s="72" t="str">
        <f>IF(AND(CQ15=0,CR15=0),"",IF(AND(CQ15&lt;=100000,CR15&lt;=100000),"",IF(CQ15/CP15&gt;0.7,"男高",IF(CR15/CP15&gt;0.7,"女高",""))))</f>
        <v/>
      </c>
    </row>
    <row r="18" spans="1:98">
      <c r="A18" s="72">
        <f>AB18</f>
        <v>1.336</v>
      </c>
      <c r="G18" s="72" t="s">
        <v>72</v>
      </c>
      <c r="J18" s="72">
        <f>SUM(J6:J17)</f>
        <v>500000</v>
      </c>
      <c r="K18" s="72">
        <f>SUM(K6:K17)</f>
        <v>567</v>
      </c>
      <c r="L18" s="72">
        <f>SUM(L6:L17)</f>
        <v>213</v>
      </c>
      <c r="M18" s="72">
        <f>SUM(M6:M17)</f>
        <v>721</v>
      </c>
      <c r="N18" s="72">
        <f>SUM(N6:N17)</f>
        <v>89</v>
      </c>
      <c r="O18" s="72">
        <f>SUM(O6:O17)</f>
        <v>0</v>
      </c>
      <c r="P18" s="72">
        <f>SUM(P6:P17)</f>
        <v>89</v>
      </c>
      <c r="Q18" s="72">
        <f>IFERROR(P18/M18,"-")</f>
        <v>0.12343966712899</v>
      </c>
      <c r="R18" s="72">
        <f>SUM(R6:R17)</f>
        <v>23</v>
      </c>
      <c r="S18" s="72">
        <f>SUM(S6:S17)</f>
        <v>22</v>
      </c>
      <c r="T18" s="72">
        <f>IFERROR(R18/P18,"-")</f>
        <v>0.25842696629213</v>
      </c>
      <c r="U18" s="72">
        <f>IFERROR(J18/P18,"-")</f>
        <v>5617.9775280899</v>
      </c>
      <c r="V18" s="72">
        <f>SUM(V6:V17)</f>
        <v>11</v>
      </c>
      <c r="W18" s="72">
        <f>IFERROR(V18/P18,"-")</f>
        <v>0.12359550561798</v>
      </c>
      <c r="X18" s="72">
        <f>SUM(X6:X17)</f>
        <v>668000</v>
      </c>
      <c r="Y18" s="72">
        <f>IFERROR(X18/P18,"-")</f>
        <v>7505.6179775281</v>
      </c>
      <c r="Z18" s="72">
        <f>IFERROR(X18/V18,"-")</f>
        <v>60727.272727273</v>
      </c>
      <c r="AA18" s="72">
        <f>X18-J18</f>
        <v>168000</v>
      </c>
      <c r="AB18" s="72">
        <f>X18/J18</f>
        <v>1.336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73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2.84</v>
      </c>
      <c r="B6" s="348" t="s">
        <v>74</v>
      </c>
      <c r="C6" s="348" t="s">
        <v>75</v>
      </c>
      <c r="D6" s="348" t="s">
        <v>76</v>
      </c>
      <c r="E6" s="348" t="s">
        <v>77</v>
      </c>
      <c r="F6" s="348" t="s">
        <v>63</v>
      </c>
      <c r="G6" s="90" t="s">
        <v>78</v>
      </c>
      <c r="H6" s="90" t="s">
        <v>79</v>
      </c>
      <c r="I6" s="90" t="s">
        <v>80</v>
      </c>
      <c r="J6" s="331">
        <v>150000</v>
      </c>
      <c r="K6" s="79">
        <v>24</v>
      </c>
      <c r="L6" s="79">
        <v>0</v>
      </c>
      <c r="M6" s="79">
        <v>148</v>
      </c>
      <c r="N6" s="91">
        <v>8</v>
      </c>
      <c r="O6" s="92">
        <v>1</v>
      </c>
      <c r="P6" s="93">
        <f>N6+O6</f>
        <v>9</v>
      </c>
      <c r="Q6" s="80">
        <f>IFERROR(P6/M6,"-")</f>
        <v>0.060810810810811</v>
      </c>
      <c r="R6" s="79">
        <v>0</v>
      </c>
      <c r="S6" s="79">
        <v>5</v>
      </c>
      <c r="T6" s="80">
        <f>IFERROR(R6/(P6),"-")</f>
        <v>0</v>
      </c>
      <c r="U6" s="337">
        <f>IFERROR(J6/SUM(N6:O7),"-")</f>
        <v>2380.9523809524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SUM(X6:X7)-SUM(J6:J7)</f>
        <v>276000</v>
      </c>
      <c r="AB6" s="83">
        <f>SUM(X6:X7)/SUM(J6:J7)</f>
        <v>2.84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0.55555555555556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0.44444444444444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81</v>
      </c>
      <c r="C7" s="348"/>
      <c r="D7" s="348"/>
      <c r="E7" s="348"/>
      <c r="F7" s="348" t="s">
        <v>69</v>
      </c>
      <c r="G7" s="90"/>
      <c r="H7" s="90"/>
      <c r="I7" s="90"/>
      <c r="J7" s="331"/>
      <c r="K7" s="79">
        <v>230</v>
      </c>
      <c r="L7" s="79">
        <v>146</v>
      </c>
      <c r="M7" s="79">
        <v>139</v>
      </c>
      <c r="N7" s="91">
        <v>53</v>
      </c>
      <c r="O7" s="92">
        <v>1</v>
      </c>
      <c r="P7" s="93">
        <f>N7+O7</f>
        <v>54</v>
      </c>
      <c r="Q7" s="80">
        <f>IFERROR(P7/M7,"-")</f>
        <v>0.38848920863309</v>
      </c>
      <c r="R7" s="79">
        <v>8</v>
      </c>
      <c r="S7" s="79">
        <v>17</v>
      </c>
      <c r="T7" s="80">
        <f>IFERROR(R7/(P7),"-")</f>
        <v>0.14814814814815</v>
      </c>
      <c r="U7" s="337"/>
      <c r="V7" s="82">
        <v>5</v>
      </c>
      <c r="W7" s="80">
        <f>IF(P7=0,"-",V7/P7)</f>
        <v>0.092592592592593</v>
      </c>
      <c r="X7" s="336">
        <v>426000</v>
      </c>
      <c r="Y7" s="337">
        <f>IFERROR(X7/P7,"-")</f>
        <v>7888.8888888889</v>
      </c>
      <c r="Z7" s="337">
        <f>IFERROR(X7/V7,"-")</f>
        <v>85200</v>
      </c>
      <c r="AA7" s="331"/>
      <c r="AB7" s="83"/>
      <c r="AC7" s="77"/>
      <c r="AD7" s="94">
        <v>1</v>
      </c>
      <c r="AE7" s="95">
        <f>IF(P7=0,"",IF(AD7=0,"",(AD7/P7)))</f>
        <v>0.018518518518519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0.16666666666667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0.14814814814815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11</v>
      </c>
      <c r="BF7" s="113">
        <f>IF(P7=0,"",IF(BE7=0,"",(BE7/P7)))</f>
        <v>0.2037037037037</v>
      </c>
      <c r="BG7" s="112">
        <v>1</v>
      </c>
      <c r="BH7" s="114">
        <f>IFERROR(BG7/BE7,"-")</f>
        <v>0.090909090909091</v>
      </c>
      <c r="BI7" s="115">
        <v>3000</v>
      </c>
      <c r="BJ7" s="116">
        <f>IFERROR(BI7/BE7,"-")</f>
        <v>272.72727272727</v>
      </c>
      <c r="BK7" s="117">
        <v>1</v>
      </c>
      <c r="BL7" s="117"/>
      <c r="BM7" s="117"/>
      <c r="BN7" s="119">
        <v>10</v>
      </c>
      <c r="BO7" s="120">
        <f>IF(P7=0,"",IF(BN7=0,"",(BN7/P7)))</f>
        <v>0.18518518518519</v>
      </c>
      <c r="BP7" s="121">
        <v>1</v>
      </c>
      <c r="BQ7" s="122">
        <f>IFERROR(BP7/BN7,"-")</f>
        <v>0.1</v>
      </c>
      <c r="BR7" s="123">
        <v>3000</v>
      </c>
      <c r="BS7" s="124">
        <f>IFERROR(BR7/BN7,"-")</f>
        <v>300</v>
      </c>
      <c r="BT7" s="125">
        <v>1</v>
      </c>
      <c r="BU7" s="125"/>
      <c r="BV7" s="125"/>
      <c r="BW7" s="126">
        <v>12</v>
      </c>
      <c r="BX7" s="127">
        <f>IF(P7=0,"",IF(BW7=0,"",(BW7/P7)))</f>
        <v>0.22222222222222</v>
      </c>
      <c r="BY7" s="128">
        <v>3</v>
      </c>
      <c r="BZ7" s="129">
        <f>IFERROR(BY7/BW7,"-")</f>
        <v>0.25</v>
      </c>
      <c r="CA7" s="130">
        <v>420000</v>
      </c>
      <c r="CB7" s="131">
        <f>IFERROR(CA7/BW7,"-")</f>
        <v>35000</v>
      </c>
      <c r="CC7" s="132"/>
      <c r="CD7" s="132">
        <v>1</v>
      </c>
      <c r="CE7" s="132">
        <v>2</v>
      </c>
      <c r="CF7" s="133">
        <v>3</v>
      </c>
      <c r="CG7" s="134">
        <f>IF(P7=0,"",IF(CF7=0,"",(CF7/P7)))</f>
        <v>0.055555555555556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426000</v>
      </c>
      <c r="CQ7" s="141">
        <v>380000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2.84</v>
      </c>
      <c r="B10" s="39"/>
      <c r="C10" s="39"/>
      <c r="D10" s="39"/>
      <c r="E10" s="39"/>
      <c r="F10" s="39"/>
      <c r="G10" s="40" t="s">
        <v>82</v>
      </c>
      <c r="H10" s="40"/>
      <c r="I10" s="40"/>
      <c r="J10" s="334">
        <f>SUM(J6:J9)</f>
        <v>150000</v>
      </c>
      <c r="K10" s="41">
        <f>SUM(K6:K9)</f>
        <v>254</v>
      </c>
      <c r="L10" s="41">
        <f>SUM(L6:L9)</f>
        <v>146</v>
      </c>
      <c r="M10" s="41">
        <f>SUM(M6:M9)</f>
        <v>287</v>
      </c>
      <c r="N10" s="41">
        <f>SUM(N6:N9)</f>
        <v>61</v>
      </c>
      <c r="O10" s="41">
        <f>SUM(O6:O9)</f>
        <v>2</v>
      </c>
      <c r="P10" s="41">
        <f>SUM(P6:P9)</f>
        <v>63</v>
      </c>
      <c r="Q10" s="42">
        <f>IFERROR(P10/M10,"-")</f>
        <v>0.21951219512195</v>
      </c>
      <c r="R10" s="76">
        <f>SUM(R6:R9)</f>
        <v>8</v>
      </c>
      <c r="S10" s="76">
        <f>SUM(S6:S9)</f>
        <v>22</v>
      </c>
      <c r="T10" s="42">
        <f>IFERROR(R10/P10,"-")</f>
        <v>0.12698412698413</v>
      </c>
      <c r="U10" s="339">
        <f>IFERROR(J10/P10,"-")</f>
        <v>2380.9523809524</v>
      </c>
      <c r="V10" s="44">
        <f>SUM(V6:V9)</f>
        <v>5</v>
      </c>
      <c r="W10" s="42">
        <f>IFERROR(V10/P10,"-")</f>
        <v>0.079365079365079</v>
      </c>
      <c r="X10" s="334">
        <f>SUM(X6:X9)</f>
        <v>426000</v>
      </c>
      <c r="Y10" s="334">
        <f>IFERROR(X10/P10,"-")</f>
        <v>6761.9047619048</v>
      </c>
      <c r="Z10" s="334">
        <f>IFERROR(X10/V10,"-")</f>
        <v>85200</v>
      </c>
      <c r="AA10" s="334">
        <f>X10-J10</f>
        <v>276000</v>
      </c>
      <c r="AB10" s="45">
        <f>X10/J10</f>
        <v>2.84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83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84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5.609874492292</v>
      </c>
      <c r="B6" s="348" t="s">
        <v>85</v>
      </c>
      <c r="C6" s="348"/>
      <c r="D6" s="348"/>
      <c r="E6" s="177" t="s">
        <v>86</v>
      </c>
      <c r="F6" s="177" t="s">
        <v>87</v>
      </c>
      <c r="G6" s="341">
        <v>1968405</v>
      </c>
      <c r="H6" s="178">
        <v>2343</v>
      </c>
      <c r="I6" s="178">
        <v>0</v>
      </c>
      <c r="J6" s="178">
        <v>84525</v>
      </c>
      <c r="K6" s="179">
        <v>601</v>
      </c>
      <c r="L6" s="180">
        <f>IFERROR(K6/J6,"-")</f>
        <v>0.0071103223898255</v>
      </c>
      <c r="M6" s="178">
        <v>194</v>
      </c>
      <c r="N6" s="178">
        <v>184</v>
      </c>
      <c r="O6" s="180">
        <f>IFERROR(M6/(K6),"-")</f>
        <v>0.32279534109817</v>
      </c>
      <c r="P6" s="181">
        <f>IFERROR(G6/SUM(K6:K6),"-")</f>
        <v>3275.2163061564</v>
      </c>
      <c r="Q6" s="182">
        <v>130</v>
      </c>
      <c r="R6" s="180">
        <f>IF(K6=0,"-",Q6/K6)</f>
        <v>0.21630615640599</v>
      </c>
      <c r="S6" s="346">
        <v>11042505</v>
      </c>
      <c r="T6" s="347">
        <f>IFERROR(S6/K6,"-")</f>
        <v>18373.552412646</v>
      </c>
      <c r="U6" s="347">
        <f>IFERROR(S6/Q6,"-")</f>
        <v>84942.346153846</v>
      </c>
      <c r="V6" s="341">
        <f>SUM(S6:S6)-SUM(G6:G6)</f>
        <v>9074100</v>
      </c>
      <c r="W6" s="184">
        <f>SUM(S6:S6)/SUM(G6:G6)</f>
        <v>5.609874492292</v>
      </c>
      <c r="Y6" s="185">
        <v>2</v>
      </c>
      <c r="Z6" s="186">
        <f>IF(K6=0,"",IF(Y6=0,"",(Y6/K6)))</f>
        <v>0.0033277870216306</v>
      </c>
      <c r="AA6" s="185"/>
      <c r="AB6" s="187">
        <f>IFERROR(AA6/Y6,"-")</f>
        <v>0</v>
      </c>
      <c r="AC6" s="188"/>
      <c r="AD6" s="189">
        <f>IFERROR(AC6/Y6,"-")</f>
        <v>0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>
        <v>2</v>
      </c>
      <c r="AR6" s="198">
        <f>IF(K6=0,"",IF(AQ6=0,"",(AQ6/K6)))</f>
        <v>0.0033277870216306</v>
      </c>
      <c r="AS6" s="197"/>
      <c r="AT6" s="199">
        <f>IFERROR(AS6/AQ6,"-")</f>
        <v>0</v>
      </c>
      <c r="AU6" s="200"/>
      <c r="AV6" s="201">
        <f>IFERROR(AU6/AQ6,"-")</f>
        <v>0</v>
      </c>
      <c r="AW6" s="202"/>
      <c r="AX6" s="202"/>
      <c r="AY6" s="202"/>
      <c r="AZ6" s="203">
        <v>16</v>
      </c>
      <c r="BA6" s="204">
        <f>IF(K6=0,"",IF(AZ6=0,"",(AZ6/K6)))</f>
        <v>0.026622296173045</v>
      </c>
      <c r="BB6" s="203">
        <v>2</v>
      </c>
      <c r="BC6" s="205">
        <f>IFERROR(BB6/AZ6,"-")</f>
        <v>0.125</v>
      </c>
      <c r="BD6" s="206">
        <v>18000</v>
      </c>
      <c r="BE6" s="207">
        <f>IFERROR(BD6/AZ6,"-")</f>
        <v>1125</v>
      </c>
      <c r="BF6" s="208">
        <v>1</v>
      </c>
      <c r="BG6" s="208">
        <v>1</v>
      </c>
      <c r="BH6" s="208"/>
      <c r="BI6" s="209">
        <v>177</v>
      </c>
      <c r="BJ6" s="210">
        <f>IF(K6=0,"",IF(BI6=0,"",(BI6/K6)))</f>
        <v>0.29450915141431</v>
      </c>
      <c r="BK6" s="211">
        <v>25</v>
      </c>
      <c r="BL6" s="212">
        <f>IFERROR(BK6/BI6,"-")</f>
        <v>0.14124293785311</v>
      </c>
      <c r="BM6" s="213">
        <v>675000</v>
      </c>
      <c r="BN6" s="214">
        <f>IFERROR(BM6/BI6,"-")</f>
        <v>3813.5593220339</v>
      </c>
      <c r="BO6" s="215">
        <v>9</v>
      </c>
      <c r="BP6" s="215">
        <v>4</v>
      </c>
      <c r="BQ6" s="215">
        <v>12</v>
      </c>
      <c r="BR6" s="216">
        <v>280</v>
      </c>
      <c r="BS6" s="217">
        <f>IF(K6=0,"",IF(BR6=0,"",(BR6/K6)))</f>
        <v>0.46589018302829</v>
      </c>
      <c r="BT6" s="218">
        <v>63</v>
      </c>
      <c r="BU6" s="219">
        <f>IFERROR(BT6/BR6,"-")</f>
        <v>0.225</v>
      </c>
      <c r="BV6" s="220">
        <v>4461000</v>
      </c>
      <c r="BW6" s="221">
        <f>IFERROR(BV6/BR6,"-")</f>
        <v>15932.142857143</v>
      </c>
      <c r="BX6" s="222">
        <v>24</v>
      </c>
      <c r="BY6" s="222">
        <v>6</v>
      </c>
      <c r="BZ6" s="222">
        <v>33</v>
      </c>
      <c r="CA6" s="223">
        <v>124</v>
      </c>
      <c r="CB6" s="224">
        <f>IF(K6=0,"",IF(CA6=0,"",(CA6/K6)))</f>
        <v>0.2063227953411</v>
      </c>
      <c r="CC6" s="225">
        <v>40</v>
      </c>
      <c r="CD6" s="226">
        <f>IFERROR(CC6/CA6,"-")</f>
        <v>0.32258064516129</v>
      </c>
      <c r="CE6" s="227">
        <v>5888505</v>
      </c>
      <c r="CF6" s="228">
        <f>IFERROR(CE6/CA6,"-")</f>
        <v>47487.943548387</v>
      </c>
      <c r="CG6" s="229">
        <v>10</v>
      </c>
      <c r="CH6" s="229">
        <v>5</v>
      </c>
      <c r="CI6" s="229">
        <v>25</v>
      </c>
      <c r="CJ6" s="230">
        <v>130</v>
      </c>
      <c r="CK6" s="231">
        <v>11042505</v>
      </c>
      <c r="CL6" s="231">
        <v>1470000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88</v>
      </c>
      <c r="C7" s="348"/>
      <c r="D7" s="348"/>
      <c r="E7" s="177" t="s">
        <v>89</v>
      </c>
      <c r="F7" s="177" t="s">
        <v>87</v>
      </c>
      <c r="G7" s="341">
        <v>0</v>
      </c>
      <c r="H7" s="178">
        <v>0</v>
      </c>
      <c r="I7" s="178">
        <v>0</v>
      </c>
      <c r="J7" s="178">
        <v>15</v>
      </c>
      <c r="K7" s="179">
        <v>0</v>
      </c>
      <c r="L7" s="180">
        <f>IFERROR(K7/J7,"-")</f>
        <v>0</v>
      </c>
      <c r="M7" s="178">
        <v>0</v>
      </c>
      <c r="N7" s="178">
        <v>0</v>
      </c>
      <c r="O7" s="180" t="str">
        <f>IFERROR(M7/(K7),"-")</f>
        <v>-</v>
      </c>
      <c r="P7" s="181" t="str">
        <f>IFERROR(G7/SUM(K7:K7),"-")</f>
        <v>-</v>
      </c>
      <c r="Q7" s="182">
        <v>0</v>
      </c>
      <c r="R7" s="180" t="str">
        <f>IF(K7=0,"-",Q7/K7)</f>
        <v>-</v>
      </c>
      <c r="S7" s="346"/>
      <c r="T7" s="347" t="str">
        <f>IFERROR(S7/K7,"-")</f>
        <v>-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 t="str">
        <f>IF(K7=0,"",IF(Y7=0,"",(Y7/K7)))</f>
        <v/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 t="str">
        <f>IF(K7=0,"",IF(AH7=0,"",(AH7/K7)))</f>
        <v/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 t="str">
        <f>IF(K7=0,"",IF(AQ7=0,"",(AQ7/K7)))</f>
        <v/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 t="str">
        <f>IF(K7=0,"",IF(AZ7=0,"",(AZ7/K7)))</f>
        <v/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 t="str">
        <f>IF(K7=0,"",IF(BI7=0,"",(BI7/K7)))</f>
        <v/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 t="str">
        <f>IF(K7=0,"",IF(BR7=0,"",(BR7/K7)))</f>
        <v/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 t="str">
        <f>IF(K7=0,"",IF(CA7=0,"",(CA7/K7)))</f>
        <v/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90</v>
      </c>
      <c r="F10" s="252"/>
      <c r="G10" s="344">
        <f>SUM(G6:G9)</f>
        <v>1968405</v>
      </c>
      <c r="H10" s="251">
        <f>SUM(H6:H9)</f>
        <v>2343</v>
      </c>
      <c r="I10" s="251">
        <f>SUM(I6:I9)</f>
        <v>0</v>
      </c>
      <c r="J10" s="251">
        <f>SUM(J6:J9)</f>
        <v>84540</v>
      </c>
      <c r="K10" s="251">
        <f>SUM(K6:K9)</f>
        <v>601</v>
      </c>
      <c r="L10" s="253">
        <f>IFERROR(K10/J10,"-")</f>
        <v>0.0071090607996215</v>
      </c>
      <c r="M10" s="254">
        <f>SUM(M6:M9)</f>
        <v>194</v>
      </c>
      <c r="N10" s="254">
        <f>SUM(N6:N9)</f>
        <v>184</v>
      </c>
      <c r="O10" s="253">
        <f>IFERROR(M10/K10,"-")</f>
        <v>0.32279534109817</v>
      </c>
      <c r="P10" s="255">
        <f>IFERROR(G10/K10,"-")</f>
        <v>3275.2163061564</v>
      </c>
      <c r="Q10" s="256">
        <f>SUM(Q6:Q9)</f>
        <v>130</v>
      </c>
      <c r="R10" s="253">
        <f>IFERROR(Q10/K10,"-")</f>
        <v>0.21630615640599</v>
      </c>
      <c r="S10" s="344">
        <f>SUM(S6:S9)</f>
        <v>11042505</v>
      </c>
      <c r="T10" s="344">
        <f>IFERROR(S10/K10,"-")</f>
        <v>18373.552412646</v>
      </c>
      <c r="U10" s="344">
        <f>IFERROR(S10/Q10,"-")</f>
        <v>84942.346153846</v>
      </c>
      <c r="V10" s="344">
        <f>S10-G10</f>
        <v>9074100</v>
      </c>
      <c r="W10" s="257">
        <f>S10/G10</f>
        <v>5.609874492292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