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<sst xmlns="http://schemas.openxmlformats.org/spreadsheetml/2006/main" uniqueCount="91">
  <si>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</si>
  <si>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</si>
  <si>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</si>
  <si>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</si>
  <si>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</si>
  <si>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</si>
  <si>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</si>
  <si>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</si>
  <si>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</si>
  <si>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</si>
  <si>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</si>
  <si>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</si>
  <si>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</si>
  <si>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</si>
  <si>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</si>
  <si>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</si>
  <si>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</si>
  <si>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</si>
  <si>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</si>
  <si>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</si>
  <si>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</si>
  <si>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</si>
  <si>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</si>
  <si>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</si>
  <si>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</si>
  <si>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</si>
  <si>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</si>
  <si>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</si>
  <si>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</si>
  <si>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</si>
  <si>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</si>
  <si>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</si>
  <si>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</si>
  <si>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</si>
  <si>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</si>
  <si>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</si>
  <si>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</si>
  <si>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</si>
  <si>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</si>
  <si>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</si>
  <si>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</si>
  <si>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</si>
  <si>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</si>
  <si>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</si>
  <si>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</si>
  <si>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</si>
  <si>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</si>
  <si>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</si>
  <si>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</si>
  <si>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</si>
  <si>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</si>
  <si>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</si>
  <si>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</si>
  <si>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</si>
  <si>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</si>
  <si>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</si>
  <si>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</si>
  <si>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</si>
  <si>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</si>
  <si>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</si>
  <si>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</si>
  <si>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</si>
  <si>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ht337</t>
  </si>
  <si>
    <t>lp02</t>
  </si>
  <si>
    <t>RNパック</t>
  </si>
  <si>
    <t>3月01日(水)</t>
  </si>
  <si>
    <t>ht338</t>
  </si>
  <si>
    <t>ht339</t>
  </si>
  <si>
    <t>ht340</t>
  </si>
  <si>
    <t>空電</t>
  </si>
  <si>
    <t>ht341</t>
  </si>
  <si>
    <t>ht342</t>
  </si>
  <si>
    <t>雑誌 TOTAL</t>
  </si>
  <si>
    <t>●DVD 広告</t>
  </si>
  <si>
    <t>pk275</t>
  </si>
  <si>
    <t>文友舎</t>
  </si>
  <si>
    <t>DVD漫画たかし</t>
  </si>
  <si>
    <t>毎月売</t>
  </si>
  <si>
    <t>EXCITING MAX!SPECIAL</t>
  </si>
  <si>
    <t>DVD袋裏1C+コンテンツ枠</t>
  </si>
  <si>
    <t>3月11日(土)</t>
  </si>
  <si>
    <t>pk276</t>
  </si>
  <si>
    <t>DVD TOTAL</t>
  </si>
  <si>
    <t>●リスティング 広告</t>
  </si>
  <si>
    <t>UA</t>
  </si>
  <si>
    <t>adyd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</si>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</sst>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10</v>
      </c>
      <c r="D6" s="331">
        <v>1000000</v>
      </c>
      <c r="E6" s="79">
        <v>485</v>
      </c>
      <c r="F6" s="79">
        <v>211</v>
      </c>
      <c r="G6" s="79">
        <v>499</v>
      </c>
      <c r="H6" s="91">
        <v>77</v>
      </c>
      <c r="I6" s="92">
        <v>1</v>
      </c>
      <c r="J6" s="145">
        <f>H6+I6</f>
        <v>78</v>
      </c>
      <c r="K6" s="80">
        <f>IFERROR(J6/G6,"-")</f>
        <v>0.1563126252505</v>
      </c>
      <c r="L6" s="79">
        <v>27</v>
      </c>
      <c r="M6" s="79">
        <v>11</v>
      </c>
      <c r="N6" s="80">
        <f>IFERROR(L6/J6,"-")</f>
        <v>0.34615384615385</v>
      </c>
      <c r="O6" s="81">
        <f>IFERROR(D6/J6,"-")</f>
        <v>12820.512820513</v>
      </c>
      <c r="P6" s="82">
        <v>17</v>
      </c>
      <c r="Q6" s="80">
        <f>IFERROR(P6/J6,"-")</f>
        <v>0.21794871794872</v>
      </c>
      <c r="R6" s="336">
        <v>818500</v>
      </c>
      <c r="S6" s="337">
        <f>IFERROR(R6/J6,"-")</f>
        <v>10493.58974359</v>
      </c>
      <c r="T6" s="337">
        <f>IFERROR(R6/P6,"-")</f>
        <v>48147.058823529</v>
      </c>
      <c r="U6" s="331">
        <f>IFERROR(R6-D6,"-")</f>
        <v>-181500</v>
      </c>
      <c r="V6" s="83">
        <f>R6/D6</f>
        <v>0.8185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177</v>
      </c>
      <c r="F7" s="79">
        <v>102</v>
      </c>
      <c r="G7" s="79">
        <v>236</v>
      </c>
      <c r="H7" s="91">
        <v>49</v>
      </c>
      <c r="I7" s="92">
        <v>0</v>
      </c>
      <c r="J7" s="145">
        <f>H7+I7</f>
        <v>49</v>
      </c>
      <c r="K7" s="80">
        <f>IFERROR(J7/G7,"-")</f>
        <v>0.20762711864407</v>
      </c>
      <c r="L7" s="79">
        <v>16</v>
      </c>
      <c r="M7" s="79">
        <v>7</v>
      </c>
      <c r="N7" s="80">
        <f>IFERROR(L7/J7,"-")</f>
        <v>0.3265306122449</v>
      </c>
      <c r="O7" s="81">
        <f>IFERROR(D7/J7,"-")</f>
        <v>3061.2244897959</v>
      </c>
      <c r="P7" s="82">
        <v>2</v>
      </c>
      <c r="Q7" s="80">
        <f>IFERROR(P7/J7,"-")</f>
        <v>0.040816326530612</v>
      </c>
      <c r="R7" s="336">
        <v>98000</v>
      </c>
      <c r="S7" s="337">
        <f>IFERROR(R7/J7,"-")</f>
        <v>2000</v>
      </c>
      <c r="T7" s="337">
        <f>IFERROR(R7/P7,"-")</f>
        <v>49000</v>
      </c>
      <c r="U7" s="331">
        <f>IFERROR(R7-D7,"-")</f>
        <v>-52000</v>
      </c>
      <c r="V7" s="83">
        <f>R7/D7</f>
        <v>0.65333333333333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1532730</v>
      </c>
      <c r="E8" s="79">
        <v>1671</v>
      </c>
      <c r="F8" s="79">
        <v>0</v>
      </c>
      <c r="G8" s="79">
        <v>49439</v>
      </c>
      <c r="H8" s="91">
        <v>341</v>
      </c>
      <c r="I8" s="92">
        <v>1</v>
      </c>
      <c r="J8" s="145">
        <f>H8+I8</f>
        <v>342</v>
      </c>
      <c r="K8" s="80">
        <f>IFERROR(J8/G8,"-")</f>
        <v>0.0069176156475657</v>
      </c>
      <c r="L8" s="79">
        <v>117</v>
      </c>
      <c r="M8" s="79">
        <v>103</v>
      </c>
      <c r="N8" s="80">
        <f>IFERROR(L8/J8,"-")</f>
        <v>0.34210526315789</v>
      </c>
      <c r="O8" s="81">
        <f>IFERROR(D8/J8,"-")</f>
        <v>4481.6666666667</v>
      </c>
      <c r="P8" s="82">
        <v>63</v>
      </c>
      <c r="Q8" s="80">
        <f>IFERROR(P8/J8,"-")</f>
        <v>0.18421052631579</v>
      </c>
      <c r="R8" s="336">
        <v>3703000</v>
      </c>
      <c r="S8" s="337">
        <f>IFERROR(R8/J8,"-")</f>
        <v>10827.485380117</v>
      </c>
      <c r="T8" s="337">
        <f>IFERROR(R8/P8,"-")</f>
        <v>58777.777777778</v>
      </c>
      <c r="U8" s="331">
        <f>IFERROR(R8-D8,"-")</f>
        <v>2170270</v>
      </c>
      <c r="V8" s="83">
        <f>R8/D8</f>
        <v>2.4159506240499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2682730</v>
      </c>
      <c r="E11" s="41">
        <f>SUM(E6:E9)</f>
        <v>2333</v>
      </c>
      <c r="F11" s="41">
        <f>SUM(F6:F9)</f>
        <v>313</v>
      </c>
      <c r="G11" s="41">
        <f>SUM(G6:G9)</f>
        <v>50174</v>
      </c>
      <c r="H11" s="41">
        <f>SUM(H6:H9)</f>
        <v>467</v>
      </c>
      <c r="I11" s="41">
        <f>SUM(I6:I9)</f>
        <v>2</v>
      </c>
      <c r="J11" s="41">
        <f>SUM(J6:J9)</f>
        <v>469</v>
      </c>
      <c r="K11" s="42">
        <f>IFERROR(J11/G11,"-")</f>
        <v>0.0093474708016104</v>
      </c>
      <c r="L11" s="76">
        <f>SUM(L6:L9)</f>
        <v>160</v>
      </c>
      <c r="M11" s="76">
        <f>SUM(M6:M9)</f>
        <v>121</v>
      </c>
      <c r="N11" s="42">
        <f>IFERROR(L11/J11,"-")</f>
        <v>0.34115138592751</v>
      </c>
      <c r="O11" s="43">
        <f>IFERROR(D11/J11,"-")</f>
        <v>5720.1066098081</v>
      </c>
      <c r="P11" s="44">
        <f>SUM(P6:P9)</f>
        <v>82</v>
      </c>
      <c r="Q11" s="42">
        <f>IFERROR(P11/J11,"-")</f>
        <v>0.17484008528785</v>
      </c>
      <c r="R11" s="334">
        <f>SUM(R6:R9)</f>
        <v>4619500</v>
      </c>
      <c r="S11" s="334">
        <f>IFERROR(R11/J11,"-")</f>
        <v>9849.6801705757</v>
      </c>
      <c r="T11" s="334">
        <f>IFERROR(R11/P11,"-")</f>
        <v>56335.365853659</v>
      </c>
      <c r="U11" s="334">
        <f>SUM(U6:U9)</f>
        <v>1936770</v>
      </c>
      <c r="V11" s="45">
        <f>IFERROR(R11/D11,"-")</f>
        <v>1.721939964141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0.8185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1">
        <v>1000000</v>
      </c>
      <c r="K10" s="79">
        <v>72</v>
      </c>
      <c r="L10" s="79">
        <v>0</v>
      </c>
      <c r="M10" s="79">
        <v>273</v>
      </c>
      <c r="N10" s="91">
        <v>24</v>
      </c>
      <c r="O10" s="92">
        <v>1</v>
      </c>
      <c r="P10" s="93">
        <f>N10+O10</f>
        <v>25</v>
      </c>
      <c r="Q10" s="80">
        <f>IFERROR(P10/M10,"-")</f>
        <v>0.091575091575092</v>
      </c>
      <c r="R10" s="79">
        <v>7</v>
      </c>
      <c r="S10" s="79">
        <v>5</v>
      </c>
      <c r="T10" s="80">
        <f>IFERROR(R10/(P10),"-")</f>
        <v>0.28</v>
      </c>
      <c r="U10" s="337">
        <f>IFERROR(J10/SUM(N10:O15),"-")</f>
        <v>12820.512820513</v>
      </c>
      <c r="V10" s="82">
        <v>3</v>
      </c>
      <c r="W10" s="80">
        <f>IF(P10=0,"-",V10/P10)</f>
        <v>0.12</v>
      </c>
      <c r="X10" s="336">
        <v>9000</v>
      </c>
      <c r="Y10" s="337">
        <f>IFERROR(X10/P10,"-")</f>
        <v>360</v>
      </c>
      <c r="Z10" s="337">
        <f>IFERROR(X10/V10,"-")</f>
        <v>3000</v>
      </c>
      <c r="AA10" s="331">
        <f>SUM(X10:X15)-SUM(J10:J15)</f>
        <v>-181500</v>
      </c>
      <c r="AB10" s="83">
        <f>SUM(X10:X15)/SUM(J10:J15)</f>
        <v>0.8185</v>
      </c>
      <c r="AC10" s="77"/>
      <c r="AD10" s="94">
        <v>1</v>
      </c>
      <c r="AE10" s="95">
        <f>IF(P10=0,"",IF(AD10=0,"",(AD10/P10)))</f>
        <v>0.04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3</v>
      </c>
      <c r="AN10" s="101">
        <f>IF(P10=0,"",IF(AM10=0,"",(AM10/P10)))</f>
        <v>0.12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0.36</v>
      </c>
      <c r="BP10" s="121">
        <v>2</v>
      </c>
      <c r="BQ10" s="122">
        <f>IFERROR(BP10/BN10,"-")</f>
        <v>0.22222222222222</v>
      </c>
      <c r="BR10" s="123">
        <v>6000</v>
      </c>
      <c r="BS10" s="124">
        <f>IFERROR(BR10/BN10,"-")</f>
        <v>666.66666666667</v>
      </c>
      <c r="BT10" s="125">
        <v>2</v>
      </c>
      <c r="BU10" s="125"/>
      <c r="BV10" s="125"/>
      <c r="BW10" s="126">
        <v>4</v>
      </c>
      <c r="BX10" s="127">
        <f>IF(P10=0,"",IF(BW10=0,"",(BW10/P10)))</f>
        <v>0.16</v>
      </c>
      <c r="BY10" s="128">
        <v>1</v>
      </c>
      <c r="BZ10" s="129">
        <f>IFERROR(BY10/BW10,"-")</f>
        <v>0.25</v>
      </c>
      <c r="CA10" s="130">
        <v>3000</v>
      </c>
      <c r="CB10" s="131">
        <f>IFERROR(CA10/BW10,"-")</f>
        <v>750</v>
      </c>
      <c r="CC10" s="132">
        <v>1</v>
      </c>
      <c r="CD10" s="132"/>
      <c r="CE10" s="132"/>
      <c r="CF10" s="133">
        <v>1</v>
      </c>
      <c r="CG10" s="134">
        <f>IF(P10=0,"",IF(CF10=0,"",(CF10/P10)))</f>
        <v>0.04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3</v>
      </c>
      <c r="CP10" s="141">
        <v>9000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36"/>
      <c r="H13" s="36"/>
      <c r="I13" s="73"/>
      <c r="J13" s="333"/>
      <c r="K13" s="34">
        <v>407</v>
      </c>
      <c r="L13" s="34">
        <v>207</v>
      </c>
      <c r="M13" s="31">
        <v>226</v>
      </c>
      <c r="N13" s="23">
        <v>53</v>
      </c>
      <c r="O13" s="23">
        <v>0</v>
      </c>
      <c r="P13" s="23">
        <f>N13+O13</f>
        <v>53</v>
      </c>
      <c r="Q13" s="32">
        <f>IFERROR(P13/M13,"-")</f>
        <v>0.23451327433628</v>
      </c>
      <c r="R13" s="32">
        <v>20</v>
      </c>
      <c r="S13" s="23">
        <v>6</v>
      </c>
      <c r="T13" s="32">
        <f>IFERROR(R13/(P13),"-")</f>
        <v>0.37735849056604</v>
      </c>
      <c r="U13" s="338"/>
      <c r="V13" s="25">
        <v>14</v>
      </c>
      <c r="W13" s="25">
        <f>IF(P13=0,"-",V13/P13)</f>
        <v>0.26415094339623</v>
      </c>
      <c r="X13" s="338">
        <v>809500</v>
      </c>
      <c r="Y13" s="338">
        <f>IFERROR(X13/P13,"-")</f>
        <v>15273.58490566</v>
      </c>
      <c r="Z13" s="338">
        <f>IFERROR(X13/V13,"-")</f>
        <v>57821.428571429</v>
      </c>
      <c r="AA13" s="338"/>
      <c r="AB13" s="33"/>
      <c r="AC13" s="59"/>
      <c r="AD13" s="61">
        <v>2</v>
      </c>
      <c r="AE13" s="62">
        <f>IF(P13=0,"",IF(AD13=0,"",(AD13/P13)))</f>
        <v>0.037735849056604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2</v>
      </c>
      <c r="AN13" s="62">
        <f>IF(P13=0,"",IF(AM13=0,"",(AM13/P13)))</f>
        <v>0.037735849056604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2</v>
      </c>
      <c r="AW13" s="62">
        <f>IF(P13=0,"",IF(AV13=0,"",(AV13/P13)))</f>
        <v>0.037735849056604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13</v>
      </c>
      <c r="BF13" s="62">
        <f>IF(P13=0,"",IF(BE13=0,"",(BE13/P13)))</f>
        <v>0.24528301886792</v>
      </c>
      <c r="BG13" s="61">
        <v>1</v>
      </c>
      <c r="BH13" s="65">
        <f>IFERROR(BG13/BE13,"-")</f>
        <v>0.076923076923077</v>
      </c>
      <c r="BI13" s="66">
        <v>3000</v>
      </c>
      <c r="BJ13" s="67">
        <f>IFERROR(BI13/BE13,"-")</f>
        <v>230.76923076923</v>
      </c>
      <c r="BK13" s="68">
        <v>1</v>
      </c>
      <c r="BL13" s="68"/>
      <c r="BM13" s="68"/>
      <c r="BN13" s="63">
        <v>19</v>
      </c>
      <c r="BO13" s="64">
        <f>IF(P13=0,"",IF(BN13=0,"",(BN13/P13)))</f>
        <v>0.35849056603774</v>
      </c>
      <c r="BP13" s="61">
        <v>4</v>
      </c>
      <c r="BQ13" s="65">
        <f>IFERROR(BP13/BN13,"-")</f>
        <v>0.21052631578947</v>
      </c>
      <c r="BR13" s="66">
        <v>333500</v>
      </c>
      <c r="BS13" s="67">
        <f>IFERROR(BR13/BN13,"-")</f>
        <v>17552.631578947</v>
      </c>
      <c r="BT13" s="68">
        <v>1</v>
      </c>
      <c r="BU13" s="68"/>
      <c r="BV13" s="68">
        <v>3</v>
      </c>
      <c r="BW13" s="63">
        <v>12</v>
      </c>
      <c r="BX13" s="64">
        <f>IF(P13=0,"",IF(BW13=0,"",(BW13/P13)))</f>
        <v>0.22641509433962</v>
      </c>
      <c r="BY13" s="61">
        <v>6</v>
      </c>
      <c r="BZ13" s="65">
        <f>IFERROR(BY13/BW13,"-")</f>
        <v>0.5</v>
      </c>
      <c r="CA13" s="66">
        <v>222000</v>
      </c>
      <c r="CB13" s="67">
        <f>IFERROR(CA13/BW13,"-")</f>
        <v>18500</v>
      </c>
      <c r="CC13" s="68">
        <v>2</v>
      </c>
      <c r="CD13" s="68"/>
      <c r="CE13" s="68">
        <v>4</v>
      </c>
      <c r="CF13" s="63">
        <v>3</v>
      </c>
      <c r="CG13" s="64">
        <f>IF(P13=0,"",IF(CF13=0,"",(CF13/P13)))</f>
        <v>0.056603773584906</v>
      </c>
      <c r="CH13" s="61">
        <v>3</v>
      </c>
      <c r="CI13" s="65">
        <f>IFERROR(CH13/CF13,"-")</f>
        <v>1</v>
      </c>
      <c r="CJ13" s="66">
        <v>251000</v>
      </c>
      <c r="CK13" s="67">
        <f>IFERROR(CJ13/CF13,"-")</f>
        <v>83666.666666667</v>
      </c>
      <c r="CL13" s="68">
        <v>2</v>
      </c>
      <c r="CM13" s="68"/>
      <c r="CN13" s="68">
        <v>1</v>
      </c>
      <c r="CO13" s="69">
        <v>14</v>
      </c>
      <c r="CP13" s="66">
        <v>809500</v>
      </c>
      <c r="CQ13" s="66">
        <v>277500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70</v>
      </c>
      <c r="C14" s="348"/>
      <c r="D14" s="348"/>
      <c r="E14" s="348"/>
      <c r="F14" s="348" t="s">
        <v>69</v>
      </c>
      <c r="G14" s="40"/>
      <c r="H14" s="40"/>
      <c r="I14" s="40"/>
      <c r="J14" s="334"/>
      <c r="K14" s="41">
        <v>6</v>
      </c>
      <c r="L14" s="41">
        <v>4</v>
      </c>
      <c r="M14" s="41">
        <v>0</v>
      </c>
      <c r="N14" s="41">
        <v>0</v>
      </c>
      <c r="O14" s="41">
        <v>0</v>
      </c>
      <c r="P14" s="41">
        <f>N14+O14</f>
        <v>0</v>
      </c>
      <c r="Q14" s="42" t="str">
        <f>IFERROR(P14/M14,"-")</f>
        <v>-</v>
      </c>
      <c r="R14" s="76">
        <v>0</v>
      </c>
      <c r="S14" s="76">
        <v>0</v>
      </c>
      <c r="T14" s="42" t="str">
        <f>IFERROR(R14/(P14),"-")</f>
        <v>-</v>
      </c>
      <c r="U14" s="339"/>
      <c r="V14" s="44">
        <v>0</v>
      </c>
      <c r="W14" s="42" t="str">
        <f>IF(P14=0,"-",V14/P14)</f>
        <v>-</v>
      </c>
      <c r="X14" s="334">
        <v>0</v>
      </c>
      <c r="Y14" s="334" t="str">
        <f>IFERROR(X14/P14,"-")</f>
        <v>-</v>
      </c>
      <c r="Z14" s="334" t="str">
        <f>IFERROR(X14/V14,"-")</f>
        <v>-</v>
      </c>
      <c r="AA14" s="334"/>
      <c r="AB14" s="45"/>
      <c r="AC14" s="58"/>
      <c r="AD14" s="60"/>
      <c r="AE14" s="60" t="str">
        <f>IF(P14=0,"",IF(AD14=0,"",(AD14/P14)))</f>
        <v/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 t="str">
        <f>IF(P14=0,"",IF(AM14=0,"",(AM14/P14)))</f>
        <v/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 t="str">
        <f>IF(P14=0,"",IF(AV14=0,"",(AV14/P14)))</f>
        <v/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/>
      <c r="BF14" s="60" t="str">
        <f>IF(P14=0,"",IF(BE14=0,"",(BE14/P14)))</f>
        <v/>
      </c>
      <c r="BG14" s="60"/>
      <c r="BH14" s="60" t="str">
        <f>IFERROR(BG14/BE14,"-")</f>
        <v>-</v>
      </c>
      <c r="BI14" s="60"/>
      <c r="BJ14" s="60" t="str">
        <f>IFERROR(BI14/BE14,"-")</f>
        <v>-</v>
      </c>
      <c r="BK14" s="60"/>
      <c r="BL14" s="60"/>
      <c r="BM14" s="60"/>
      <c r="BN14" s="60"/>
      <c r="BO14" s="60" t="str">
        <f>IF(P14=0,"",IF(BN14=0,"",(BN14/P14)))</f>
        <v/>
      </c>
      <c r="BP14" s="60"/>
      <c r="BQ14" s="60" t="str">
        <f>IFERROR(BP14/BN14,"-")</f>
        <v>-</v>
      </c>
      <c r="BR14" s="60"/>
      <c r="BS14" s="60" t="str">
        <f>IFERROR(BR14/BN14,"-")</f>
        <v>-</v>
      </c>
      <c r="BT14" s="60"/>
      <c r="BU14" s="60"/>
      <c r="BV14" s="60"/>
      <c r="BW14" s="60"/>
      <c r="BX14" s="60" t="str">
        <f>IF(P14=0,"",IF(BW14=0,"",(BW14/P14)))</f>
        <v/>
      </c>
      <c r="BY14" s="60"/>
      <c r="BZ14" s="60" t="str">
        <f>IFERROR(BY14/BW14,"-")</f>
        <v>-</v>
      </c>
      <c r="CA14" s="60"/>
      <c r="CB14" s="60" t="str">
        <f>IFERROR(CA14/BW14,"-")</f>
        <v>-</v>
      </c>
      <c r="CC14" s="60"/>
      <c r="CD14" s="60"/>
      <c r="CE14" s="60"/>
      <c r="CF14" s="60"/>
      <c r="CG14" s="60" t="str">
        <f>IF(P14=0,"",IF(CF14=0,"",(CF14/P14)))</f>
        <v/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0</v>
      </c>
      <c r="CP14" s="60">
        <v>0</v>
      </c>
      <c r="CQ14" s="60"/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71</v>
      </c>
      <c r="C15" s="348"/>
      <c r="D15" s="348"/>
      <c r="E15" s="348"/>
      <c r="F15" s="348" t="s">
        <v>69</v>
      </c>
      <c r="G15" s="72"/>
      <c r="H15" s="72"/>
      <c r="I15" s="72"/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f>N15+O15</f>
        <v>0</v>
      </c>
      <c r="Q15" s="72" t="str">
        <f>IFERROR(P15/M15,"-")</f>
        <v>-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0.8185</v>
      </c>
      <c r="G18" s="72" t="s">
        <v>72</v>
      </c>
      <c r="J18" s="72">
        <f>SUM(J6:J17)</f>
        <v>1000000</v>
      </c>
      <c r="K18" s="72">
        <f>SUM(K6:K17)</f>
        <v>485</v>
      </c>
      <c r="L18" s="72">
        <f>SUM(L6:L17)</f>
        <v>211</v>
      </c>
      <c r="M18" s="72">
        <f>SUM(M6:M17)</f>
        <v>499</v>
      </c>
      <c r="N18" s="72">
        <f>SUM(N6:N17)</f>
        <v>77</v>
      </c>
      <c r="O18" s="72">
        <f>SUM(O6:O17)</f>
        <v>1</v>
      </c>
      <c r="P18" s="72">
        <f>SUM(P6:P17)</f>
        <v>78</v>
      </c>
      <c r="Q18" s="72">
        <f>IFERROR(P18/M18,"-")</f>
        <v>0.1563126252505</v>
      </c>
      <c r="R18" s="72">
        <f>SUM(R6:R17)</f>
        <v>27</v>
      </c>
      <c r="S18" s="72">
        <f>SUM(S6:S17)</f>
        <v>11</v>
      </c>
      <c r="T18" s="72">
        <f>IFERROR(R18/P18,"-")</f>
        <v>0.34615384615385</v>
      </c>
      <c r="U18" s="72">
        <f>IFERROR(J18/P18,"-")</f>
        <v>12820.512820513</v>
      </c>
      <c r="V18" s="72">
        <f>SUM(V6:V17)</f>
        <v>17</v>
      </c>
      <c r="W18" s="72">
        <f>IFERROR(V18/P18,"-")</f>
        <v>0.21794871794872</v>
      </c>
      <c r="X18" s="72">
        <f>SUM(X6:X17)</f>
        <v>818500</v>
      </c>
      <c r="Y18" s="72">
        <f>IFERROR(X18/P18,"-")</f>
        <v>10493.58974359</v>
      </c>
      <c r="Z18" s="72">
        <f>IFERROR(X18/V18,"-")</f>
        <v>48147.058823529</v>
      </c>
      <c r="AA18" s="72">
        <f>X18-J18</f>
        <v>-181500</v>
      </c>
      <c r="AB18" s="72">
        <f>X18/J18</f>
        <v>0.8185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73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0.65333333333333</v>
      </c>
      <c r="B6" s="348" t="s">
        <v>74</v>
      </c>
      <c r="C6" s="348" t="s">
        <v>75</v>
      </c>
      <c r="D6" s="348" t="s">
        <v>76</v>
      </c>
      <c r="E6" s="348" t="s">
        <v>77</v>
      </c>
      <c r="F6" s="348" t="s">
        <v>63</v>
      </c>
      <c r="G6" s="90" t="s">
        <v>78</v>
      </c>
      <c r="H6" s="90" t="s">
        <v>79</v>
      </c>
      <c r="I6" s="349" t="s">
        <v>80</v>
      </c>
      <c r="J6" s="331">
        <v>150000</v>
      </c>
      <c r="K6" s="79">
        <v>26</v>
      </c>
      <c r="L6" s="79">
        <v>0</v>
      </c>
      <c r="M6" s="79">
        <v>112</v>
      </c>
      <c r="N6" s="91">
        <v>10</v>
      </c>
      <c r="O6" s="92">
        <v>0</v>
      </c>
      <c r="P6" s="93">
        <f>N6+O6</f>
        <v>10</v>
      </c>
      <c r="Q6" s="80">
        <f>IFERROR(P6/M6,"-")</f>
        <v>0.089285714285714</v>
      </c>
      <c r="R6" s="79">
        <v>1</v>
      </c>
      <c r="S6" s="79">
        <v>2</v>
      </c>
      <c r="T6" s="80">
        <f>IFERROR(R6/(P6),"-")</f>
        <v>0.1</v>
      </c>
      <c r="U6" s="337">
        <f>IFERROR(J6/SUM(N6:O7),"-")</f>
        <v>3061.2244897959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-52000</v>
      </c>
      <c r="AB6" s="83">
        <f>SUM(X6:X7)/SUM(J6:J7)</f>
        <v>0.65333333333333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8</v>
      </c>
      <c r="AN6" s="101">
        <f>IF(P6=0,"",IF(AM6=0,"",(AM6/P6)))</f>
        <v>0.8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81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151</v>
      </c>
      <c r="L7" s="79">
        <v>102</v>
      </c>
      <c r="M7" s="79">
        <v>124</v>
      </c>
      <c r="N7" s="91">
        <v>39</v>
      </c>
      <c r="O7" s="92">
        <v>0</v>
      </c>
      <c r="P7" s="93">
        <f>N7+O7</f>
        <v>39</v>
      </c>
      <c r="Q7" s="80">
        <f>IFERROR(P7/M7,"-")</f>
        <v>0.31451612903226</v>
      </c>
      <c r="R7" s="79">
        <v>15</v>
      </c>
      <c r="S7" s="79">
        <v>5</v>
      </c>
      <c r="T7" s="80">
        <f>IFERROR(R7/(P7),"-")</f>
        <v>0.38461538461538</v>
      </c>
      <c r="U7" s="337"/>
      <c r="V7" s="82">
        <v>2</v>
      </c>
      <c r="W7" s="80">
        <f>IF(P7=0,"-",V7/P7)</f>
        <v>0.051282051282051</v>
      </c>
      <c r="X7" s="336">
        <v>98000</v>
      </c>
      <c r="Y7" s="337">
        <f>IFERROR(X7/P7,"-")</f>
        <v>2512.8205128205</v>
      </c>
      <c r="Z7" s="337">
        <f>IFERROR(X7/V7,"-")</f>
        <v>49000</v>
      </c>
      <c r="AA7" s="331"/>
      <c r="AB7" s="83"/>
      <c r="AC7" s="77"/>
      <c r="AD7" s="94">
        <v>1</v>
      </c>
      <c r="AE7" s="95">
        <f>IF(P7=0,"",IF(AD7=0,"",(AD7/P7)))</f>
        <v>0.025641025641026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8</v>
      </c>
      <c r="AN7" s="101">
        <f>IF(P7=0,"",IF(AM7=0,"",(AM7/P7)))</f>
        <v>0.20512820512821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0.15384615384615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0.23076923076923</v>
      </c>
      <c r="BG7" s="112">
        <v>1</v>
      </c>
      <c r="BH7" s="114">
        <f>IFERROR(BG7/BE7,"-")</f>
        <v>0.11111111111111</v>
      </c>
      <c r="BI7" s="115">
        <v>30000</v>
      </c>
      <c r="BJ7" s="116">
        <f>IFERROR(BI7/BE7,"-")</f>
        <v>3333.3333333333</v>
      </c>
      <c r="BK7" s="117"/>
      <c r="BL7" s="117"/>
      <c r="BM7" s="117">
        <v>1</v>
      </c>
      <c r="BN7" s="119">
        <v>7</v>
      </c>
      <c r="BO7" s="120">
        <f>IF(P7=0,"",IF(BN7=0,"",(BN7/P7)))</f>
        <v>0.17948717948718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0.12820512820513</v>
      </c>
      <c r="BY7" s="128">
        <v>1</v>
      </c>
      <c r="BZ7" s="129">
        <f>IFERROR(BY7/BW7,"-")</f>
        <v>0.2</v>
      </c>
      <c r="CA7" s="130">
        <v>68000</v>
      </c>
      <c r="CB7" s="131">
        <f>IFERROR(CA7/BW7,"-")</f>
        <v>13600</v>
      </c>
      <c r="CC7" s="132"/>
      <c r="CD7" s="132"/>
      <c r="CE7" s="132">
        <v>1</v>
      </c>
      <c r="CF7" s="133">
        <v>3</v>
      </c>
      <c r="CG7" s="134">
        <f>IF(P7=0,"",IF(CF7=0,"",(CF7/P7)))</f>
        <v>0.076923076923077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98000</v>
      </c>
      <c r="CQ7" s="141">
        <v>68000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0.65333333333333</v>
      </c>
      <c r="B10" s="39"/>
      <c r="C10" s="39"/>
      <c r="D10" s="39"/>
      <c r="E10" s="39"/>
      <c r="F10" s="39"/>
      <c r="G10" s="40" t="s">
        <v>82</v>
      </c>
      <c r="H10" s="40"/>
      <c r="I10" s="40"/>
      <c r="J10" s="334">
        <f>SUM(J6:J9)</f>
        <v>150000</v>
      </c>
      <c r="K10" s="41">
        <f>SUM(K6:K9)</f>
        <v>177</v>
      </c>
      <c r="L10" s="41">
        <f>SUM(L6:L9)</f>
        <v>102</v>
      </c>
      <c r="M10" s="41">
        <f>SUM(M6:M9)</f>
        <v>236</v>
      </c>
      <c r="N10" s="41">
        <f>SUM(N6:N9)</f>
        <v>49</v>
      </c>
      <c r="O10" s="41">
        <f>SUM(O6:O9)</f>
        <v>0</v>
      </c>
      <c r="P10" s="41">
        <f>SUM(P6:P9)</f>
        <v>49</v>
      </c>
      <c r="Q10" s="42">
        <f>IFERROR(P10/M10,"-")</f>
        <v>0.20762711864407</v>
      </c>
      <c r="R10" s="76">
        <f>SUM(R6:R9)</f>
        <v>16</v>
      </c>
      <c r="S10" s="76">
        <f>SUM(S6:S9)</f>
        <v>7</v>
      </c>
      <c r="T10" s="42">
        <f>IFERROR(R10/P10,"-")</f>
        <v>0.3265306122449</v>
      </c>
      <c r="U10" s="339">
        <f>IFERROR(J10/P10,"-")</f>
        <v>3061.2244897959</v>
      </c>
      <c r="V10" s="44">
        <f>SUM(V6:V9)</f>
        <v>2</v>
      </c>
      <c r="W10" s="42">
        <f>IFERROR(V10/P10,"-")</f>
        <v>0.040816326530612</v>
      </c>
      <c r="X10" s="334">
        <f>SUM(X6:X9)</f>
        <v>98000</v>
      </c>
      <c r="Y10" s="334">
        <f>IFERROR(X10/P10,"-")</f>
        <v>2000</v>
      </c>
      <c r="Z10" s="334">
        <f>IFERROR(X10/V10,"-")</f>
        <v>49000</v>
      </c>
      <c r="AA10" s="334">
        <f>X10-J10</f>
        <v>-52000</v>
      </c>
      <c r="AB10" s="45">
        <f>X10/J10</f>
        <v>0.65333333333333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83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84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2.4159506240499</v>
      </c>
      <c r="B6" s="348" t="s">
        <v>85</v>
      </c>
      <c r="C6" s="348"/>
      <c r="D6" s="348"/>
      <c r="E6" s="177" t="s">
        <v>86</v>
      </c>
      <c r="F6" s="177" t="s">
        <v>87</v>
      </c>
      <c r="G6" s="341">
        <v>1532730</v>
      </c>
      <c r="H6" s="178">
        <v>1670</v>
      </c>
      <c r="I6" s="178">
        <v>0</v>
      </c>
      <c r="J6" s="178">
        <v>49429</v>
      </c>
      <c r="K6" s="179">
        <v>341</v>
      </c>
      <c r="L6" s="180">
        <f>IFERROR(K6/J6,"-")</f>
        <v>0.0068987841145886</v>
      </c>
      <c r="M6" s="178">
        <v>117</v>
      </c>
      <c r="N6" s="178">
        <v>103</v>
      </c>
      <c r="O6" s="180">
        <f>IFERROR(M6/(K6),"-")</f>
        <v>0.34310850439883</v>
      </c>
      <c r="P6" s="181">
        <f>IFERROR(G6/SUM(K6:K6),"-")</f>
        <v>4494.8093841642</v>
      </c>
      <c r="Q6" s="182">
        <v>63</v>
      </c>
      <c r="R6" s="180">
        <f>IF(K6=0,"-",Q6/K6)</f>
        <v>0.18475073313783</v>
      </c>
      <c r="S6" s="346">
        <v>3703000</v>
      </c>
      <c r="T6" s="347">
        <f>IFERROR(S6/K6,"-")</f>
        <v>10859.237536657</v>
      </c>
      <c r="U6" s="347">
        <f>IFERROR(S6/Q6,"-")</f>
        <v>58777.777777778</v>
      </c>
      <c r="V6" s="341">
        <f>SUM(S6:S6)-SUM(G6:G6)</f>
        <v>2170270</v>
      </c>
      <c r="W6" s="184">
        <f>SUM(S6:S6)/SUM(G6:G6)</f>
        <v>2.4159506240499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>
        <v>1</v>
      </c>
      <c r="AI6" s="192">
        <f>IF(K6=0,"",IF(AH6=0,"",(AH6/K6)))</f>
        <v>0.0029325513196481</v>
      </c>
      <c r="AJ6" s="191">
        <v>1</v>
      </c>
      <c r="AK6" s="193">
        <f>IFERROR(AJ6/AH6,"-")</f>
        <v>1</v>
      </c>
      <c r="AL6" s="194">
        <v>13000</v>
      </c>
      <c r="AM6" s="195">
        <f>IFERROR(AL6/AH6,"-")</f>
        <v>13000</v>
      </c>
      <c r="AN6" s="196"/>
      <c r="AO6" s="196"/>
      <c r="AP6" s="196">
        <v>1</v>
      </c>
      <c r="AQ6" s="197">
        <v>3</v>
      </c>
      <c r="AR6" s="198">
        <f>IF(K6=0,"",IF(AQ6=0,"",(AQ6/K6)))</f>
        <v>0.0087976539589443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13</v>
      </c>
      <c r="BA6" s="204">
        <f>IF(K6=0,"",IF(AZ6=0,"",(AZ6/K6)))</f>
        <v>0.038123167155425</v>
      </c>
      <c r="BB6" s="203">
        <v>2</v>
      </c>
      <c r="BC6" s="205">
        <f>IFERROR(BB6/AZ6,"-")</f>
        <v>0.15384615384615</v>
      </c>
      <c r="BD6" s="206">
        <v>16000</v>
      </c>
      <c r="BE6" s="207">
        <f>IFERROR(BD6/AZ6,"-")</f>
        <v>1230.7692307692</v>
      </c>
      <c r="BF6" s="208">
        <v>1</v>
      </c>
      <c r="BG6" s="208"/>
      <c r="BH6" s="208">
        <v>1</v>
      </c>
      <c r="BI6" s="209">
        <v>105</v>
      </c>
      <c r="BJ6" s="210">
        <f>IF(K6=0,"",IF(BI6=0,"",(BI6/K6)))</f>
        <v>0.30791788856305</v>
      </c>
      <c r="BK6" s="211">
        <v>11</v>
      </c>
      <c r="BL6" s="212">
        <f>IFERROR(BK6/BI6,"-")</f>
        <v>0.1047619047619</v>
      </c>
      <c r="BM6" s="213">
        <v>156000</v>
      </c>
      <c r="BN6" s="214">
        <f>IFERROR(BM6/BI6,"-")</f>
        <v>1485.7142857143</v>
      </c>
      <c r="BO6" s="215">
        <v>4</v>
      </c>
      <c r="BP6" s="215">
        <v>2</v>
      </c>
      <c r="BQ6" s="215">
        <v>5</v>
      </c>
      <c r="BR6" s="216">
        <v>152</v>
      </c>
      <c r="BS6" s="217">
        <f>IF(K6=0,"",IF(BR6=0,"",(BR6/K6)))</f>
        <v>0.44574780058651</v>
      </c>
      <c r="BT6" s="218">
        <v>33</v>
      </c>
      <c r="BU6" s="219">
        <f>IFERROR(BT6/BR6,"-")</f>
        <v>0.21710526315789</v>
      </c>
      <c r="BV6" s="220">
        <v>2651000</v>
      </c>
      <c r="BW6" s="221">
        <f>IFERROR(BV6/BR6,"-")</f>
        <v>17440.789473684</v>
      </c>
      <c r="BX6" s="222">
        <v>9</v>
      </c>
      <c r="BY6" s="222">
        <v>5</v>
      </c>
      <c r="BZ6" s="222">
        <v>19</v>
      </c>
      <c r="CA6" s="223">
        <v>67</v>
      </c>
      <c r="CB6" s="224">
        <f>IF(K6=0,"",IF(CA6=0,"",(CA6/K6)))</f>
        <v>0.19648093841642</v>
      </c>
      <c r="CC6" s="225">
        <v>16</v>
      </c>
      <c r="CD6" s="226">
        <f>IFERROR(CC6/CA6,"-")</f>
        <v>0.23880597014925</v>
      </c>
      <c r="CE6" s="227">
        <v>867000</v>
      </c>
      <c r="CF6" s="228">
        <f>IFERROR(CE6/CA6,"-")</f>
        <v>12940.298507463</v>
      </c>
      <c r="CG6" s="229">
        <v>5</v>
      </c>
      <c r="CH6" s="229">
        <v>1</v>
      </c>
      <c r="CI6" s="229">
        <v>10</v>
      </c>
      <c r="CJ6" s="230">
        <v>63</v>
      </c>
      <c r="CK6" s="231">
        <v>3703000</v>
      </c>
      <c r="CL6" s="231">
        <v>663000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88</v>
      </c>
      <c r="C7" s="348"/>
      <c r="D7" s="348"/>
      <c r="E7" s="177" t="s">
        <v>89</v>
      </c>
      <c r="F7" s="177" t="s">
        <v>87</v>
      </c>
      <c r="G7" s="341">
        <v>0</v>
      </c>
      <c r="H7" s="178">
        <v>1</v>
      </c>
      <c r="I7" s="178">
        <v>0</v>
      </c>
      <c r="J7" s="178">
        <v>10</v>
      </c>
      <c r="K7" s="179">
        <v>1</v>
      </c>
      <c r="L7" s="180">
        <f>IFERROR(K7/J7,"-")</f>
        <v>0.1</v>
      </c>
      <c r="M7" s="178">
        <v>0</v>
      </c>
      <c r="N7" s="178">
        <v>0</v>
      </c>
      <c r="O7" s="180">
        <f>IFERROR(M7/(K7),"-")</f>
        <v>0</v>
      </c>
      <c r="P7" s="181">
        <f>IFERROR(G7/SUM(K7:K7),"-")</f>
        <v>0</v>
      </c>
      <c r="Q7" s="182">
        <v>0</v>
      </c>
      <c r="R7" s="180">
        <f>IF(K7=0,"-",Q7/K7)</f>
        <v>0</v>
      </c>
      <c r="S7" s="346"/>
      <c r="T7" s="347">
        <f>IFERROR(S7/K7,"-")</f>
        <v>0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>
        <v>1</v>
      </c>
      <c r="BA7" s="204">
        <f>IF(K7=0,"",IF(AZ7=0,"",(AZ7/K7)))</f>
        <v>1</v>
      </c>
      <c r="BB7" s="203"/>
      <c r="BC7" s="205">
        <f>IFERROR(BB7/AZ7,"-")</f>
        <v>0</v>
      </c>
      <c r="BD7" s="206"/>
      <c r="BE7" s="207">
        <f>IFERROR(BD7/AZ7,"-")</f>
        <v>0</v>
      </c>
      <c r="BF7" s="208"/>
      <c r="BG7" s="208"/>
      <c r="BH7" s="208"/>
      <c r="BI7" s="209"/>
      <c r="BJ7" s="210">
        <f>IF(K7=0,"",IF(BI7=0,"",(BI7/K7)))</f>
        <v>0</v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>
        <f>IF(K7=0,"",IF(BR7=0,"",(BR7/K7)))</f>
        <v>0</v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>
        <f>IF(K7=0,"",IF(CA7=0,"",(CA7/K7)))</f>
        <v>0</v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90</v>
      </c>
      <c r="F10" s="252"/>
      <c r="G10" s="344">
        <f>SUM(G6:G9)</f>
        <v>1532730</v>
      </c>
      <c r="H10" s="251">
        <f>SUM(H6:H9)</f>
        <v>1671</v>
      </c>
      <c r="I10" s="251">
        <f>SUM(I6:I9)</f>
        <v>0</v>
      </c>
      <c r="J10" s="251">
        <f>SUM(J6:J9)</f>
        <v>49439</v>
      </c>
      <c r="K10" s="251">
        <f>SUM(K6:K9)</f>
        <v>342</v>
      </c>
      <c r="L10" s="253">
        <f>IFERROR(K10/J10,"-")</f>
        <v>0.0069176156475657</v>
      </c>
      <c r="M10" s="254">
        <f>SUM(M6:M9)</f>
        <v>117</v>
      </c>
      <c r="N10" s="254">
        <f>SUM(N6:N9)</f>
        <v>103</v>
      </c>
      <c r="O10" s="253">
        <f>IFERROR(M10/K10,"-")</f>
        <v>0.34210526315789</v>
      </c>
      <c r="P10" s="255">
        <f>IFERROR(G10/K10,"-")</f>
        <v>4481.6666666667</v>
      </c>
      <c r="Q10" s="256">
        <f>SUM(Q6:Q9)</f>
        <v>63</v>
      </c>
      <c r="R10" s="253">
        <f>IFERROR(Q10/K10,"-")</f>
        <v>0.18421052631579</v>
      </c>
      <c r="S10" s="344">
        <f>SUM(S6:S9)</f>
        <v>3703000</v>
      </c>
      <c r="T10" s="344">
        <f>IFERROR(S10/K10,"-")</f>
        <v>10827.485380117</v>
      </c>
      <c r="U10" s="344">
        <f>IFERROR(S10/Q10,"-")</f>
        <v>58777.777777778</v>
      </c>
      <c r="V10" s="344">
        <f>S10-G10</f>
        <v>2170270</v>
      </c>
      <c r="W10" s="257">
        <f>S10/G10</f>
        <v>2.4159506240499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