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<sst xmlns="http://schemas.openxmlformats.org/spreadsheetml/2006/main" uniqueCount="91">
  <si>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</si>
  <si>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</si>
  <si>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</si>
  <si>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</si>
  <si>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</si>
  <si>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</si>
  <si>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</si>
  <si>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</si>
  <si>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</si>
  <si>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</si>
  <si>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</si>
  <si>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</si>
  <si>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</si>
  <si>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</si>
  <si>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</si>
  <si>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</si>
  <si>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</si>
  <si>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</si>
  <si>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</si>
  <si>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</si>
  <si>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</si>
  <si>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</si>
  <si>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</si>
  <si>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</si>
  <si>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</si>
  <si>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</si>
  <si>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</si>
  <si>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</si>
  <si>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</si>
  <si>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</si>
  <si>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</si>
  <si>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</si>
  <si>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</si>
  <si>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</si>
  <si>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</si>
  <si>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</si>
  <si>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</si>
  <si>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</si>
  <si>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</si>
  <si>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</si>
  <si>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</si>
  <si>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</si>
  <si>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</si>
  <si>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</si>
  <si>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</si>
  <si>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</si>
  <si>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</si>
  <si>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</si>
  <si>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</si>
  <si>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</si>
  <si>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</si>
  <si>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</si>
  <si>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</si>
  <si>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</si>
  <si>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</si>
  <si>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</si>
  <si>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</si>
  <si>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</si>
  <si>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</si>
  <si>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</si>
  <si>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</si>
  <si>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</si>
  <si>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ht331</t>
  </si>
  <si>
    <t>lp02</t>
  </si>
  <si>
    <t>RNパック</t>
  </si>
  <si>
    <t>2月01日(水)</t>
  </si>
  <si>
    <t>ht332</t>
  </si>
  <si>
    <t>ht333</t>
  </si>
  <si>
    <t>ht334</t>
  </si>
  <si>
    <t>空電</t>
  </si>
  <si>
    <t>ht335</t>
  </si>
  <si>
    <t>ht336</t>
  </si>
  <si>
    <t>雑誌 TOTAL</t>
  </si>
  <si>
    <t>●DVD 広告</t>
  </si>
  <si>
    <t>pk273</t>
  </si>
  <si>
    <t>三和出版</t>
  </si>
  <si>
    <t>DVD漫画たかし</t>
  </si>
  <si>
    <t>A4変形判、CVSフル</t>
  </si>
  <si>
    <t>MEN'S DVD SEXY</t>
  </si>
  <si>
    <t>DVD袋表4C</t>
  </si>
  <si>
    <t>2月21日(火)</t>
  </si>
  <si>
    <t>pk274</t>
  </si>
  <si>
    <t>DVD TOTAL</t>
  </si>
  <si>
    <t>●リスティング 広告</t>
  </si>
  <si>
    <t>UA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</si>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</sst>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500000</v>
      </c>
      <c r="E6" s="79">
        <v>483</v>
      </c>
      <c r="F6" s="79">
        <v>200</v>
      </c>
      <c r="G6" s="79">
        <v>589</v>
      </c>
      <c r="H6" s="91">
        <v>87</v>
      </c>
      <c r="I6" s="92">
        <v>0</v>
      </c>
      <c r="J6" s="145">
        <f>H6+I6</f>
        <v>87</v>
      </c>
      <c r="K6" s="80">
        <f>IFERROR(J6/G6,"-")</f>
        <v>0.14770797962649</v>
      </c>
      <c r="L6" s="79">
        <v>31</v>
      </c>
      <c r="M6" s="79">
        <v>13</v>
      </c>
      <c r="N6" s="80">
        <f>IFERROR(L6/J6,"-")</f>
        <v>0.35632183908046</v>
      </c>
      <c r="O6" s="81">
        <f>IFERROR(D6/J6,"-")</f>
        <v>5747.1264367816</v>
      </c>
      <c r="P6" s="82">
        <v>16</v>
      </c>
      <c r="Q6" s="80">
        <f>IFERROR(P6/J6,"-")</f>
        <v>0.18390804597701</v>
      </c>
      <c r="R6" s="336">
        <v>339000</v>
      </c>
      <c r="S6" s="337">
        <f>IFERROR(R6/J6,"-")</f>
        <v>3896.5517241379</v>
      </c>
      <c r="T6" s="337">
        <f>IFERROR(R6/P6,"-")</f>
        <v>21187.5</v>
      </c>
      <c r="U6" s="331">
        <f>IFERROR(R6-D6,"-")</f>
        <v>-161000</v>
      </c>
      <c r="V6" s="83">
        <f>R6/D6</f>
        <v>0.678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120000</v>
      </c>
      <c r="E7" s="79">
        <v>150</v>
      </c>
      <c r="F7" s="79">
        <v>86</v>
      </c>
      <c r="G7" s="79">
        <v>278</v>
      </c>
      <c r="H7" s="91">
        <v>56</v>
      </c>
      <c r="I7" s="92">
        <v>0</v>
      </c>
      <c r="J7" s="145">
        <f>H7+I7</f>
        <v>56</v>
      </c>
      <c r="K7" s="80">
        <f>IFERROR(J7/G7,"-")</f>
        <v>0.20143884892086</v>
      </c>
      <c r="L7" s="79">
        <v>10</v>
      </c>
      <c r="M7" s="79">
        <v>18</v>
      </c>
      <c r="N7" s="80">
        <f>IFERROR(L7/J7,"-")</f>
        <v>0.17857142857143</v>
      </c>
      <c r="O7" s="81">
        <f>IFERROR(D7/J7,"-")</f>
        <v>2142.8571428571</v>
      </c>
      <c r="P7" s="82">
        <v>1</v>
      </c>
      <c r="Q7" s="80">
        <f>IFERROR(P7/J7,"-")</f>
        <v>0.017857142857143</v>
      </c>
      <c r="R7" s="336">
        <v>5000</v>
      </c>
      <c r="S7" s="337">
        <f>IFERROR(R7/J7,"-")</f>
        <v>89.285714285714</v>
      </c>
      <c r="T7" s="337">
        <f>IFERROR(R7/P7,"-")</f>
        <v>5000</v>
      </c>
      <c r="U7" s="331">
        <f>IFERROR(R7-D7,"-")</f>
        <v>-115000</v>
      </c>
      <c r="V7" s="83">
        <f>R7/D7</f>
        <v>0.041666666666667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1472540</v>
      </c>
      <c r="E8" s="79">
        <v>1426</v>
      </c>
      <c r="F8" s="79">
        <v>0</v>
      </c>
      <c r="G8" s="79">
        <v>78238</v>
      </c>
      <c r="H8" s="91">
        <v>410</v>
      </c>
      <c r="I8" s="92">
        <v>0</v>
      </c>
      <c r="J8" s="145">
        <f>H8+I8</f>
        <v>410</v>
      </c>
      <c r="K8" s="80">
        <f>IFERROR(J8/G8,"-")</f>
        <v>0.0052404202561415</v>
      </c>
      <c r="L8" s="79">
        <v>135</v>
      </c>
      <c r="M8" s="79">
        <v>121</v>
      </c>
      <c r="N8" s="80">
        <f>IFERROR(L8/J8,"-")</f>
        <v>0.32926829268293</v>
      </c>
      <c r="O8" s="81">
        <f>IFERROR(D8/J8,"-")</f>
        <v>3591.5609756098</v>
      </c>
      <c r="P8" s="82">
        <v>75</v>
      </c>
      <c r="Q8" s="80">
        <f>IFERROR(P8/J8,"-")</f>
        <v>0.18292682926829</v>
      </c>
      <c r="R8" s="336">
        <v>6758000</v>
      </c>
      <c r="S8" s="337">
        <f>IFERROR(R8/J8,"-")</f>
        <v>16482.926829268</v>
      </c>
      <c r="T8" s="337">
        <f>IFERROR(R8/P8,"-")</f>
        <v>90106.666666667</v>
      </c>
      <c r="U8" s="331">
        <f>IFERROR(R8-D8,"-")</f>
        <v>5285460</v>
      </c>
      <c r="V8" s="83">
        <f>R8/D8</f>
        <v>4.589349015986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2092540</v>
      </c>
      <c r="E11" s="41">
        <f>SUM(E6:E9)</f>
        <v>2059</v>
      </c>
      <c r="F11" s="41">
        <f>SUM(F6:F9)</f>
        <v>286</v>
      </c>
      <c r="G11" s="41">
        <f>SUM(G6:G9)</f>
        <v>79105</v>
      </c>
      <c r="H11" s="41">
        <f>SUM(H6:H9)</f>
        <v>553</v>
      </c>
      <c r="I11" s="41">
        <f>SUM(I6:I9)</f>
        <v>0</v>
      </c>
      <c r="J11" s="41">
        <f>SUM(J6:J9)</f>
        <v>553</v>
      </c>
      <c r="K11" s="42">
        <f>IFERROR(J11/G11,"-")</f>
        <v>0.0069907085519247</v>
      </c>
      <c r="L11" s="76">
        <f>SUM(L6:L9)</f>
        <v>176</v>
      </c>
      <c r="M11" s="76">
        <f>SUM(M6:M9)</f>
        <v>152</v>
      </c>
      <c r="N11" s="42">
        <f>IFERROR(L11/J11,"-")</f>
        <v>0.31826401446655</v>
      </c>
      <c r="O11" s="43">
        <f>IFERROR(D11/J11,"-")</f>
        <v>3783.9783001808</v>
      </c>
      <c r="P11" s="44">
        <f>SUM(P6:P9)</f>
        <v>92</v>
      </c>
      <c r="Q11" s="42">
        <f>IFERROR(P11/J11,"-")</f>
        <v>0.16636528028933</v>
      </c>
      <c r="R11" s="334">
        <f>SUM(R6:R9)</f>
        <v>7102000</v>
      </c>
      <c r="S11" s="334">
        <f>IFERROR(R11/J11,"-")</f>
        <v>12842.676311031</v>
      </c>
      <c r="T11" s="334">
        <f>IFERROR(R11/P11,"-")</f>
        <v>77195.652173913</v>
      </c>
      <c r="U11" s="334">
        <f>SUM(U6:U9)</f>
        <v>5009460</v>
      </c>
      <c r="V11" s="45">
        <f>IFERROR(R11/D11,"-")</f>
        <v>3.3939614057557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0.678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500000</v>
      </c>
      <c r="K10" s="79">
        <v>84</v>
      </c>
      <c r="L10" s="79">
        <v>0</v>
      </c>
      <c r="M10" s="79">
        <v>256</v>
      </c>
      <c r="N10" s="91">
        <v>28</v>
      </c>
      <c r="O10" s="92">
        <v>0</v>
      </c>
      <c r="P10" s="93">
        <f>N10+O10</f>
        <v>28</v>
      </c>
      <c r="Q10" s="80">
        <f>IFERROR(P10/M10,"-")</f>
        <v>0.109375</v>
      </c>
      <c r="R10" s="79">
        <v>5</v>
      </c>
      <c r="S10" s="79">
        <v>7</v>
      </c>
      <c r="T10" s="80">
        <f>IFERROR(R10/(P10),"-")</f>
        <v>0.17857142857143</v>
      </c>
      <c r="U10" s="337">
        <f>IFERROR(J10/SUM(N10:O15),"-")</f>
        <v>5747.1264367816</v>
      </c>
      <c r="V10" s="82">
        <v>5</v>
      </c>
      <c r="W10" s="80">
        <f>IF(P10=0,"-",V10/P10)</f>
        <v>0.17857142857143</v>
      </c>
      <c r="X10" s="336">
        <v>92000</v>
      </c>
      <c r="Y10" s="337">
        <f>IFERROR(X10/P10,"-")</f>
        <v>3285.7142857143</v>
      </c>
      <c r="Z10" s="337">
        <f>IFERROR(X10/V10,"-")</f>
        <v>18400</v>
      </c>
      <c r="AA10" s="331">
        <f>SUM(X10:X15)-SUM(J10:J15)</f>
        <v>-161000</v>
      </c>
      <c r="AB10" s="83">
        <f>SUM(X10:X15)/SUM(J10:J15)</f>
        <v>0.678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12</v>
      </c>
      <c r="AN10" s="101">
        <f>IF(P10=0,"",IF(AM10=0,"",(AM10/P10)))</f>
        <v>0.42857142857143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0.071428571428571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0.14285714285714</v>
      </c>
      <c r="BG10" s="112">
        <v>1</v>
      </c>
      <c r="BH10" s="114">
        <f>IFERROR(BG10/BE10,"-")</f>
        <v>0.25</v>
      </c>
      <c r="BI10" s="115">
        <v>3000</v>
      </c>
      <c r="BJ10" s="116">
        <f>IFERROR(BI10/BE10,"-")</f>
        <v>750</v>
      </c>
      <c r="BK10" s="117">
        <v>1</v>
      </c>
      <c r="BL10" s="117"/>
      <c r="BM10" s="117"/>
      <c r="BN10" s="119">
        <v>8</v>
      </c>
      <c r="BO10" s="120">
        <f>IF(P10=0,"",IF(BN10=0,"",(BN10/P10)))</f>
        <v>0.28571428571429</v>
      </c>
      <c r="BP10" s="121">
        <v>3</v>
      </c>
      <c r="BQ10" s="122">
        <f>IFERROR(BP10/BN10,"-")</f>
        <v>0.375</v>
      </c>
      <c r="BR10" s="123">
        <v>9000</v>
      </c>
      <c r="BS10" s="124">
        <f>IFERROR(BR10/BN10,"-")</f>
        <v>1125</v>
      </c>
      <c r="BT10" s="125">
        <v>3</v>
      </c>
      <c r="BU10" s="125"/>
      <c r="BV10" s="125"/>
      <c r="BW10" s="126">
        <v>2</v>
      </c>
      <c r="BX10" s="127">
        <f>IF(P10=0,"",IF(BW10=0,"",(BW10/P10)))</f>
        <v>0.071428571428571</v>
      </c>
      <c r="BY10" s="128">
        <v>1</v>
      </c>
      <c r="BZ10" s="129">
        <f>IFERROR(BY10/BW10,"-")</f>
        <v>0.5</v>
      </c>
      <c r="CA10" s="130">
        <v>80000</v>
      </c>
      <c r="CB10" s="131">
        <f>IFERROR(CA10/BW10,"-")</f>
        <v>40000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5</v>
      </c>
      <c r="CP10" s="141">
        <v>92000</v>
      </c>
      <c r="CQ10" s="141">
        <v>80000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381</v>
      </c>
      <c r="L13" s="34">
        <v>194</v>
      </c>
      <c r="M13" s="31">
        <v>320</v>
      </c>
      <c r="N13" s="23">
        <v>58</v>
      </c>
      <c r="O13" s="23">
        <v>0</v>
      </c>
      <c r="P13" s="23">
        <f>N13+O13</f>
        <v>58</v>
      </c>
      <c r="Q13" s="32">
        <f>IFERROR(P13/M13,"-")</f>
        <v>0.18125</v>
      </c>
      <c r="R13" s="32">
        <v>25</v>
      </c>
      <c r="S13" s="23">
        <v>6</v>
      </c>
      <c r="T13" s="32">
        <f>IFERROR(R13/(P13),"-")</f>
        <v>0.43103448275862</v>
      </c>
      <c r="U13" s="338"/>
      <c r="V13" s="25">
        <v>10</v>
      </c>
      <c r="W13" s="25">
        <f>IF(P13=0,"-",V13/P13)</f>
        <v>0.17241379310345</v>
      </c>
      <c r="X13" s="338">
        <v>239000</v>
      </c>
      <c r="Y13" s="338">
        <f>IFERROR(X13/P13,"-")</f>
        <v>4120.6896551724</v>
      </c>
      <c r="Z13" s="338">
        <f>IFERROR(X13/V13,"-")</f>
        <v>23900</v>
      </c>
      <c r="AA13" s="338"/>
      <c r="AB13" s="33"/>
      <c r="AC13" s="59"/>
      <c r="AD13" s="61">
        <v>3</v>
      </c>
      <c r="AE13" s="62">
        <f>IF(P13=0,"",IF(AD13=0,"",(AD13/P13)))</f>
        <v>0.051724137931034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6</v>
      </c>
      <c r="AN13" s="62">
        <f>IF(P13=0,"",IF(AM13=0,"",(AM13/P13)))</f>
        <v>0.10344827586207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3</v>
      </c>
      <c r="AW13" s="62">
        <f>IF(P13=0,"",IF(AV13=0,"",(AV13/P13)))</f>
        <v>0.051724137931034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15</v>
      </c>
      <c r="BF13" s="62">
        <f>IF(P13=0,"",IF(BE13=0,"",(BE13/P13)))</f>
        <v>0.25862068965517</v>
      </c>
      <c r="BG13" s="61">
        <v>1</v>
      </c>
      <c r="BH13" s="65">
        <f>IFERROR(BG13/BE13,"-")</f>
        <v>0.066666666666667</v>
      </c>
      <c r="BI13" s="66">
        <v>3000</v>
      </c>
      <c r="BJ13" s="67">
        <f>IFERROR(BI13/BE13,"-")</f>
        <v>200</v>
      </c>
      <c r="BK13" s="68">
        <v>1</v>
      </c>
      <c r="BL13" s="68"/>
      <c r="BM13" s="68"/>
      <c r="BN13" s="63">
        <v>13</v>
      </c>
      <c r="BO13" s="64">
        <f>IF(P13=0,"",IF(BN13=0,"",(BN13/P13)))</f>
        <v>0.22413793103448</v>
      </c>
      <c r="BP13" s="61">
        <v>1</v>
      </c>
      <c r="BQ13" s="65">
        <f>IFERROR(BP13/BN13,"-")</f>
        <v>0.076923076923077</v>
      </c>
      <c r="BR13" s="66">
        <v>10000</v>
      </c>
      <c r="BS13" s="67">
        <f>IFERROR(BR13/BN13,"-")</f>
        <v>769.23076923077</v>
      </c>
      <c r="BT13" s="68"/>
      <c r="BU13" s="68">
        <v>1</v>
      </c>
      <c r="BV13" s="68"/>
      <c r="BW13" s="63">
        <v>16</v>
      </c>
      <c r="BX13" s="64">
        <f>IF(P13=0,"",IF(BW13=0,"",(BW13/P13)))</f>
        <v>0.27586206896552</v>
      </c>
      <c r="BY13" s="61">
        <v>7</v>
      </c>
      <c r="BZ13" s="65">
        <f>IFERROR(BY13/BW13,"-")</f>
        <v>0.4375</v>
      </c>
      <c r="CA13" s="66">
        <v>216000</v>
      </c>
      <c r="CB13" s="67">
        <f>IFERROR(CA13/BW13,"-")</f>
        <v>13500</v>
      </c>
      <c r="CC13" s="68">
        <v>3</v>
      </c>
      <c r="CD13" s="68">
        <v>1</v>
      </c>
      <c r="CE13" s="68">
        <v>3</v>
      </c>
      <c r="CF13" s="63">
        <v>2</v>
      </c>
      <c r="CG13" s="64">
        <f>IF(P13=0,"",IF(CF13=0,"",(CF13/P13)))</f>
        <v>0.03448275862069</v>
      </c>
      <c r="CH13" s="61">
        <v>1</v>
      </c>
      <c r="CI13" s="65">
        <f>IFERROR(CH13/CF13,"-")</f>
        <v>0.5</v>
      </c>
      <c r="CJ13" s="66">
        <v>10000</v>
      </c>
      <c r="CK13" s="67">
        <f>IFERROR(CJ13/CF13,"-")</f>
        <v>5000</v>
      </c>
      <c r="CL13" s="68"/>
      <c r="CM13" s="68">
        <v>1</v>
      </c>
      <c r="CN13" s="68"/>
      <c r="CO13" s="69">
        <v>10</v>
      </c>
      <c r="CP13" s="66">
        <v>239000</v>
      </c>
      <c r="CQ13" s="66">
        <v>125000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7</v>
      </c>
      <c r="L14" s="41">
        <v>5</v>
      </c>
      <c r="M14" s="41">
        <v>6</v>
      </c>
      <c r="N14" s="41">
        <v>1</v>
      </c>
      <c r="O14" s="41">
        <v>0</v>
      </c>
      <c r="P14" s="41">
        <f>N14+O14</f>
        <v>1</v>
      </c>
      <c r="Q14" s="42">
        <f>IFERROR(P14/M14,"-")</f>
        <v>0.16666666666667</v>
      </c>
      <c r="R14" s="76">
        <v>1</v>
      </c>
      <c r="S14" s="76">
        <v>0</v>
      </c>
      <c r="T14" s="42">
        <f>IFERROR(R14/(P14),"-")</f>
        <v>1</v>
      </c>
      <c r="U14" s="339"/>
      <c r="V14" s="44">
        <v>1</v>
      </c>
      <c r="W14" s="42">
        <f>IF(P14=0,"-",V14/P14)</f>
        <v>1</v>
      </c>
      <c r="X14" s="334">
        <v>8000</v>
      </c>
      <c r="Y14" s="334">
        <f>IFERROR(X14/P14,"-")</f>
        <v>8000</v>
      </c>
      <c r="Z14" s="334">
        <f>IFERROR(X14/V14,"-")</f>
        <v>8000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/>
      <c r="BF14" s="60">
        <f>IF(P14=0,"",IF(BE14=0,"",(BE14/P14)))</f>
        <v>0</v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>
        <v>1</v>
      </c>
      <c r="BO14" s="60">
        <f>IF(P14=0,"",IF(BN14=0,"",(BN14/P14)))</f>
        <v>1</v>
      </c>
      <c r="BP14" s="60">
        <v>1</v>
      </c>
      <c r="BQ14" s="60">
        <f>IFERROR(BP14/BN14,"-")</f>
        <v>1</v>
      </c>
      <c r="BR14" s="60">
        <v>8000</v>
      </c>
      <c r="BS14" s="60">
        <f>IFERROR(BR14/BN14,"-")</f>
        <v>8000</v>
      </c>
      <c r="BT14" s="60"/>
      <c r="BU14" s="60">
        <v>1</v>
      </c>
      <c r="BV14" s="60"/>
      <c r="BW14" s="60"/>
      <c r="BX14" s="60">
        <f>IF(P14=0,"",IF(BW14=0,"",(BW14/P14)))</f>
        <v>0</v>
      </c>
      <c r="BY14" s="60"/>
      <c r="BZ14" s="60" t="str">
        <f>IFERROR(BY14/BW14,"-")</f>
        <v>-</v>
      </c>
      <c r="CA14" s="60"/>
      <c r="CB14" s="60" t="str">
        <f>IFERROR(CA14/BW14,"-")</f>
        <v>-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1</v>
      </c>
      <c r="CP14" s="60">
        <v>8000</v>
      </c>
      <c r="CQ14" s="60">
        <v>8000</v>
      </c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11</v>
      </c>
      <c r="L15" s="72">
        <v>1</v>
      </c>
      <c r="M15" s="72">
        <v>7</v>
      </c>
      <c r="N15" s="72">
        <v>0</v>
      </c>
      <c r="O15" s="72">
        <v>0</v>
      </c>
      <c r="P15" s="72">
        <f>N15+O15</f>
        <v>0</v>
      </c>
      <c r="Q15" s="72">
        <f>IFERROR(P15/M15,"-")</f>
        <v>0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0.678</v>
      </c>
      <c r="G18" s="72" t="s">
        <v>72</v>
      </c>
      <c r="J18" s="72">
        <f>SUM(J6:J17)</f>
        <v>500000</v>
      </c>
      <c r="K18" s="72">
        <f>SUM(K6:K17)</f>
        <v>483</v>
      </c>
      <c r="L18" s="72">
        <f>SUM(L6:L17)</f>
        <v>200</v>
      </c>
      <c r="M18" s="72">
        <f>SUM(M6:M17)</f>
        <v>589</v>
      </c>
      <c r="N18" s="72">
        <f>SUM(N6:N17)</f>
        <v>87</v>
      </c>
      <c r="O18" s="72">
        <f>SUM(O6:O17)</f>
        <v>0</v>
      </c>
      <c r="P18" s="72">
        <f>SUM(P6:P17)</f>
        <v>87</v>
      </c>
      <c r="Q18" s="72">
        <f>IFERROR(P18/M18,"-")</f>
        <v>0.14770797962649</v>
      </c>
      <c r="R18" s="72">
        <f>SUM(R6:R17)</f>
        <v>31</v>
      </c>
      <c r="S18" s="72">
        <f>SUM(S6:S17)</f>
        <v>13</v>
      </c>
      <c r="T18" s="72">
        <f>IFERROR(R18/P18,"-")</f>
        <v>0.35632183908046</v>
      </c>
      <c r="U18" s="72">
        <f>IFERROR(J18/P18,"-")</f>
        <v>5747.1264367816</v>
      </c>
      <c r="V18" s="72">
        <f>SUM(V6:V17)</f>
        <v>16</v>
      </c>
      <c r="W18" s="72">
        <f>IFERROR(V18/P18,"-")</f>
        <v>0.18390804597701</v>
      </c>
      <c r="X18" s="72">
        <f>SUM(X6:X17)</f>
        <v>339000</v>
      </c>
      <c r="Y18" s="72">
        <f>IFERROR(X18/P18,"-")</f>
        <v>3896.5517241379</v>
      </c>
      <c r="Z18" s="72">
        <f>IFERROR(X18/V18,"-")</f>
        <v>21187.5</v>
      </c>
      <c r="AA18" s="72">
        <f>X18-J18</f>
        <v>-161000</v>
      </c>
      <c r="AB18" s="72">
        <f>X18/J18</f>
        <v>0.678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0.041666666666667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63</v>
      </c>
      <c r="G6" s="90" t="s">
        <v>78</v>
      </c>
      <c r="H6" s="90" t="s">
        <v>79</v>
      </c>
      <c r="I6" s="90" t="s">
        <v>80</v>
      </c>
      <c r="J6" s="331">
        <v>120000</v>
      </c>
      <c r="K6" s="79">
        <v>26</v>
      </c>
      <c r="L6" s="79">
        <v>0</v>
      </c>
      <c r="M6" s="79">
        <v>142</v>
      </c>
      <c r="N6" s="91">
        <v>16</v>
      </c>
      <c r="O6" s="92">
        <v>0</v>
      </c>
      <c r="P6" s="93">
        <f>N6+O6</f>
        <v>16</v>
      </c>
      <c r="Q6" s="80">
        <f>IFERROR(P6/M6,"-")</f>
        <v>0.11267605633803</v>
      </c>
      <c r="R6" s="79">
        <v>1</v>
      </c>
      <c r="S6" s="79">
        <v>6</v>
      </c>
      <c r="T6" s="80">
        <f>IFERROR(R6/(P6),"-")</f>
        <v>0.0625</v>
      </c>
      <c r="U6" s="337">
        <f>IFERROR(J6/SUM(N6:O7),"-")</f>
        <v>2142.8571428571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-115000</v>
      </c>
      <c r="AB6" s="83">
        <f>SUM(X6:X7)/SUM(J6:J7)</f>
        <v>0.041666666666667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0.4375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81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124</v>
      </c>
      <c r="L7" s="79">
        <v>86</v>
      </c>
      <c r="M7" s="79">
        <v>136</v>
      </c>
      <c r="N7" s="91">
        <v>40</v>
      </c>
      <c r="O7" s="92">
        <v>0</v>
      </c>
      <c r="P7" s="93">
        <f>N7+O7</f>
        <v>40</v>
      </c>
      <c r="Q7" s="80">
        <f>IFERROR(P7/M7,"-")</f>
        <v>0.29411764705882</v>
      </c>
      <c r="R7" s="79">
        <v>9</v>
      </c>
      <c r="S7" s="79">
        <v>12</v>
      </c>
      <c r="T7" s="80">
        <f>IFERROR(R7/(P7),"-")</f>
        <v>0.225</v>
      </c>
      <c r="U7" s="337"/>
      <c r="V7" s="82">
        <v>1</v>
      </c>
      <c r="W7" s="80">
        <f>IF(P7=0,"-",V7/P7)</f>
        <v>0.025</v>
      </c>
      <c r="X7" s="336">
        <v>5000</v>
      </c>
      <c r="Y7" s="337">
        <f>IFERROR(X7/P7,"-")</f>
        <v>125</v>
      </c>
      <c r="Z7" s="337">
        <f>IFERROR(X7/V7,"-")</f>
        <v>5000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6</v>
      </c>
      <c r="AN7" s="101">
        <f>IF(P7=0,"",IF(AM7=0,"",(AM7/P7)))</f>
        <v>0.15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</v>
      </c>
      <c r="BG7" s="112">
        <v>1</v>
      </c>
      <c r="BH7" s="114">
        <f>IFERROR(BG7/BE7,"-")</f>
        <v>0.125</v>
      </c>
      <c r="BI7" s="115">
        <v>5000</v>
      </c>
      <c r="BJ7" s="116">
        <f>IFERROR(BI7/BE7,"-")</f>
        <v>625</v>
      </c>
      <c r="BK7" s="117">
        <v>1</v>
      </c>
      <c r="BL7" s="117"/>
      <c r="BM7" s="117"/>
      <c r="BN7" s="119">
        <v>16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0.041666666666667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4">
        <f>SUM(J6:J9)</f>
        <v>120000</v>
      </c>
      <c r="K10" s="41">
        <f>SUM(K6:K9)</f>
        <v>150</v>
      </c>
      <c r="L10" s="41">
        <f>SUM(L6:L9)</f>
        <v>86</v>
      </c>
      <c r="M10" s="41">
        <f>SUM(M6:M9)</f>
        <v>278</v>
      </c>
      <c r="N10" s="41">
        <f>SUM(N6:N9)</f>
        <v>56</v>
      </c>
      <c r="O10" s="41">
        <f>SUM(O6:O9)</f>
        <v>0</v>
      </c>
      <c r="P10" s="41">
        <f>SUM(P6:P9)</f>
        <v>56</v>
      </c>
      <c r="Q10" s="42">
        <f>IFERROR(P10/M10,"-")</f>
        <v>0.20143884892086</v>
      </c>
      <c r="R10" s="76">
        <f>SUM(R6:R9)</f>
        <v>10</v>
      </c>
      <c r="S10" s="76">
        <f>SUM(S6:S9)</f>
        <v>18</v>
      </c>
      <c r="T10" s="42">
        <f>IFERROR(R10/P10,"-")</f>
        <v>0.17857142857143</v>
      </c>
      <c r="U10" s="339">
        <f>IFERROR(J10/P10,"-")</f>
        <v>2142.8571428571</v>
      </c>
      <c r="V10" s="44">
        <f>SUM(V6:V9)</f>
        <v>1</v>
      </c>
      <c r="W10" s="42">
        <f>IFERROR(V10/P10,"-")</f>
        <v>0.017857142857143</v>
      </c>
      <c r="X10" s="334">
        <f>SUM(X6:X9)</f>
        <v>5000</v>
      </c>
      <c r="Y10" s="334">
        <f>IFERROR(X10/P10,"-")</f>
        <v>89.285714285714</v>
      </c>
      <c r="Z10" s="334">
        <f>IFERROR(X10/V10,"-")</f>
        <v>5000</v>
      </c>
      <c r="AA10" s="334">
        <f>X10-J10</f>
        <v>-115000</v>
      </c>
      <c r="AB10" s="45">
        <f>X10/J10</f>
        <v>0.041666666666667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83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84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4.589349015986</v>
      </c>
      <c r="B6" s="348" t="s">
        <v>85</v>
      </c>
      <c r="C6" s="348"/>
      <c r="D6" s="348"/>
      <c r="E6" s="177" t="s">
        <v>86</v>
      </c>
      <c r="F6" s="177" t="s">
        <v>87</v>
      </c>
      <c r="G6" s="341">
        <v>1472540</v>
      </c>
      <c r="H6" s="178">
        <v>1426</v>
      </c>
      <c r="I6" s="178">
        <v>0</v>
      </c>
      <c r="J6" s="178">
        <v>78231</v>
      </c>
      <c r="K6" s="179">
        <v>410</v>
      </c>
      <c r="L6" s="180">
        <f>IFERROR(K6/J6,"-")</f>
        <v>0.0052408891615856</v>
      </c>
      <c r="M6" s="178">
        <v>135</v>
      </c>
      <c r="N6" s="178">
        <v>121</v>
      </c>
      <c r="O6" s="180">
        <f>IFERROR(M6/(K6),"-")</f>
        <v>0.32926829268293</v>
      </c>
      <c r="P6" s="181">
        <f>IFERROR(G6/SUM(K6:K6),"-")</f>
        <v>3591.5609756098</v>
      </c>
      <c r="Q6" s="182">
        <v>75</v>
      </c>
      <c r="R6" s="180">
        <f>IF(K6=0,"-",Q6/K6)</f>
        <v>0.18292682926829</v>
      </c>
      <c r="S6" s="346">
        <v>6758000</v>
      </c>
      <c r="T6" s="347">
        <f>IFERROR(S6/K6,"-")</f>
        <v>16482.926829268</v>
      </c>
      <c r="U6" s="347">
        <f>IFERROR(S6/Q6,"-")</f>
        <v>90106.666666667</v>
      </c>
      <c r="V6" s="341">
        <f>SUM(S6:S6)-SUM(G6:G6)</f>
        <v>5285460</v>
      </c>
      <c r="W6" s="184">
        <f>SUM(S6:S6)/SUM(G6:G6)</f>
        <v>4.589349015986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1</v>
      </c>
      <c r="AR6" s="198">
        <f>IF(K6=0,"",IF(AQ6=0,"",(AQ6/K6)))</f>
        <v>0.0024390243902439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20</v>
      </c>
      <c r="BA6" s="204">
        <f>IF(K6=0,"",IF(AZ6=0,"",(AZ6/K6)))</f>
        <v>0.048780487804878</v>
      </c>
      <c r="BB6" s="203">
        <v>2</v>
      </c>
      <c r="BC6" s="205">
        <f>IFERROR(BB6/AZ6,"-")</f>
        <v>0.1</v>
      </c>
      <c r="BD6" s="206">
        <v>6000</v>
      </c>
      <c r="BE6" s="207">
        <f>IFERROR(BD6/AZ6,"-")</f>
        <v>300</v>
      </c>
      <c r="BF6" s="208">
        <v>2</v>
      </c>
      <c r="BG6" s="208"/>
      <c r="BH6" s="208"/>
      <c r="BI6" s="209">
        <v>144</v>
      </c>
      <c r="BJ6" s="210">
        <f>IF(K6=0,"",IF(BI6=0,"",(BI6/K6)))</f>
        <v>0.35121951219512</v>
      </c>
      <c r="BK6" s="211">
        <v>11</v>
      </c>
      <c r="BL6" s="212">
        <f>IFERROR(BK6/BI6,"-")</f>
        <v>0.076388888888889</v>
      </c>
      <c r="BM6" s="213">
        <v>219000</v>
      </c>
      <c r="BN6" s="214">
        <f>IFERROR(BM6/BI6,"-")</f>
        <v>1520.8333333333</v>
      </c>
      <c r="BO6" s="215">
        <v>7</v>
      </c>
      <c r="BP6" s="215">
        <v>1</v>
      </c>
      <c r="BQ6" s="215">
        <v>3</v>
      </c>
      <c r="BR6" s="216">
        <v>191</v>
      </c>
      <c r="BS6" s="217">
        <f>IF(K6=0,"",IF(BR6=0,"",(BR6/K6)))</f>
        <v>0.46585365853659</v>
      </c>
      <c r="BT6" s="218">
        <v>44</v>
      </c>
      <c r="BU6" s="219">
        <f>IFERROR(BT6/BR6,"-")</f>
        <v>0.2303664921466</v>
      </c>
      <c r="BV6" s="220">
        <v>2834000</v>
      </c>
      <c r="BW6" s="221">
        <f>IFERROR(BV6/BR6,"-")</f>
        <v>14837.696335079</v>
      </c>
      <c r="BX6" s="222">
        <v>14</v>
      </c>
      <c r="BY6" s="222">
        <v>8</v>
      </c>
      <c r="BZ6" s="222">
        <v>22</v>
      </c>
      <c r="CA6" s="223">
        <v>54</v>
      </c>
      <c r="CB6" s="224">
        <f>IF(K6=0,"",IF(CA6=0,"",(CA6/K6)))</f>
        <v>0.13170731707317</v>
      </c>
      <c r="CC6" s="225">
        <v>18</v>
      </c>
      <c r="CD6" s="226">
        <f>IFERROR(CC6/CA6,"-")</f>
        <v>0.33333333333333</v>
      </c>
      <c r="CE6" s="227">
        <v>3699000</v>
      </c>
      <c r="CF6" s="228">
        <f>IFERROR(CE6/CA6,"-")</f>
        <v>68500</v>
      </c>
      <c r="CG6" s="229">
        <v>1</v>
      </c>
      <c r="CH6" s="229">
        <v>3</v>
      </c>
      <c r="CI6" s="229">
        <v>14</v>
      </c>
      <c r="CJ6" s="230">
        <v>75</v>
      </c>
      <c r="CK6" s="231">
        <v>6758000</v>
      </c>
      <c r="CL6" s="231">
        <v>873000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88</v>
      </c>
      <c r="C7" s="348"/>
      <c r="D7" s="348"/>
      <c r="E7" s="177" t="s">
        <v>89</v>
      </c>
      <c r="F7" s="177" t="s">
        <v>87</v>
      </c>
      <c r="G7" s="341">
        <v>0</v>
      </c>
      <c r="H7" s="178">
        <v>0</v>
      </c>
      <c r="I7" s="178">
        <v>0</v>
      </c>
      <c r="J7" s="178">
        <v>7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90</v>
      </c>
      <c r="F10" s="252"/>
      <c r="G10" s="344">
        <f>SUM(G6:G9)</f>
        <v>1472540</v>
      </c>
      <c r="H10" s="251">
        <f>SUM(H6:H9)</f>
        <v>1426</v>
      </c>
      <c r="I10" s="251">
        <f>SUM(I6:I9)</f>
        <v>0</v>
      </c>
      <c r="J10" s="251">
        <f>SUM(J6:J9)</f>
        <v>78238</v>
      </c>
      <c r="K10" s="251">
        <f>SUM(K6:K9)</f>
        <v>410</v>
      </c>
      <c r="L10" s="253">
        <f>IFERROR(K10/J10,"-")</f>
        <v>0.0052404202561415</v>
      </c>
      <c r="M10" s="254">
        <f>SUM(M6:M9)</f>
        <v>135</v>
      </c>
      <c r="N10" s="254">
        <f>SUM(N6:N9)</f>
        <v>121</v>
      </c>
      <c r="O10" s="253">
        <f>IFERROR(M10/K10,"-")</f>
        <v>0.32926829268293</v>
      </c>
      <c r="P10" s="255">
        <f>IFERROR(G10/K10,"-")</f>
        <v>3591.5609756098</v>
      </c>
      <c r="Q10" s="256">
        <f>SUM(Q6:Q9)</f>
        <v>75</v>
      </c>
      <c r="R10" s="253">
        <f>IFERROR(Q10/K10,"-")</f>
        <v>0.18292682926829</v>
      </c>
      <c r="S10" s="344">
        <f>SUM(S6:S9)</f>
        <v>6758000</v>
      </c>
      <c r="T10" s="344">
        <f>IFERROR(S10/K10,"-")</f>
        <v>16482.926829268</v>
      </c>
      <c r="U10" s="344">
        <f>IFERROR(S10/Q10,"-")</f>
        <v>90106.666666667</v>
      </c>
      <c r="V10" s="344">
        <f>S10-G10</f>
        <v>5285460</v>
      </c>
      <c r="W10" s="257">
        <f>S10/G10</f>
        <v>4.589349015986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