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<sst xmlns="http://schemas.openxmlformats.org/spreadsheetml/2006/main" uniqueCount="90">
  <si>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</si>
  <si>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</si>
  <si>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</si>
  <si>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</si>
  <si>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</si>
  <si>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</si>
  <si>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</si>
  <si>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</si>
  <si>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</si>
  <si>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</si>
  <si>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</si>
  <si>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</si>
  <si>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</si>
  <si>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</si>
  <si>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</si>
  <si>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</si>
  <si>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</si>
  <si>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</si>
  <si>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</si>
  <si>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</si>
  <si>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</si>
  <si>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</si>
  <si>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</si>
  <si>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</si>
  <si>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</si>
  <si>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</si>
  <si>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</si>
  <si>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</si>
  <si>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</si>
  <si>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</si>
  <si>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</si>
  <si>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</si>
  <si>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</si>
  <si>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</si>
  <si>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</si>
  <si>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</si>
  <si>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</si>
  <si>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</si>
  <si>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</si>
  <si>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</si>
  <si>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</si>
  <si>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</si>
  <si>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</si>
  <si>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</si>
  <si>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</si>
  <si>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</si>
  <si>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</si>
  <si>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</si>
  <si>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</si>
  <si>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</si>
  <si>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</si>
  <si>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</si>
  <si>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</si>
  <si>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</si>
  <si>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</si>
  <si>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</si>
  <si>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</si>
  <si>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</si>
  <si>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</si>
  <si>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</si>
  <si>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</si>
  <si>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</si>
  <si>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sd2114</t>
  </si>
  <si>
    <t>右女9版(どきどき)（塩見彩）</t>
  </si>
  <si>
    <t>学生いませんギャルもいません熟女熟女熟女熟女</t>
  </si>
  <si>
    <t>lp02</t>
  </si>
  <si>
    <t>東スポ 年末年始特別号</t>
  </si>
  <si>
    <t>全5段</t>
  </si>
  <si>
    <t>年末年始</t>
  </si>
  <si>
    <t>sd2115</t>
  </si>
  <si>
    <t>空電</t>
  </si>
  <si>
    <t>新聞 TOTAL</t>
  </si>
  <si>
    <t>●雑誌 広告</t>
  </si>
  <si>
    <t>ht325</t>
  </si>
  <si>
    <t>RNパック</t>
  </si>
  <si>
    <t>1月01日(日)</t>
  </si>
  <si>
    <t>ht326</t>
  </si>
  <si>
    <t>ht327</t>
  </si>
  <si>
    <t>ht328</t>
  </si>
  <si>
    <t>ht329</t>
  </si>
  <si>
    <t>ht330</t>
  </si>
  <si>
    <t>雑誌 TOTAL</t>
  </si>
  <si>
    <t>●リスティング 広告</t>
  </si>
  <si>
    <t>UA</t>
  </si>
  <si>
    <t>adyd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</si>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</sst>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2</v>
      </c>
      <c r="D6" s="331">
        <v>0</v>
      </c>
      <c r="E6" s="79">
        <v>45</v>
      </c>
      <c r="F6" s="79">
        <v>6</v>
      </c>
      <c r="G6" s="79">
        <v>69</v>
      </c>
      <c r="H6" s="91">
        <v>5</v>
      </c>
      <c r="I6" s="92">
        <v>0</v>
      </c>
      <c r="J6" s="145">
        <f>H6+I6</f>
        <v>5</v>
      </c>
      <c r="K6" s="80">
        <f>IFERROR(J6/G6,"-")</f>
        <v>0.072463768115942</v>
      </c>
      <c r="L6" s="79">
        <v>2</v>
      </c>
      <c r="M6" s="79">
        <v>1</v>
      </c>
      <c r="N6" s="80">
        <f>IFERROR(L6/J6,"-")</f>
        <v>0.4</v>
      </c>
      <c r="O6" s="81">
        <f>IFERROR(D6/J6,"-")</f>
        <v>0</v>
      </c>
      <c r="P6" s="82">
        <v>1</v>
      </c>
      <c r="Q6" s="80">
        <f>IFERROR(P6/J6,"-")</f>
        <v>0.2</v>
      </c>
      <c r="R6" s="336">
        <v>373000</v>
      </c>
      <c r="S6" s="337">
        <f>IFERROR(R6/J6,"-")</f>
        <v>74600</v>
      </c>
      <c r="T6" s="337">
        <f>IFERROR(R6/P6,"-")</f>
        <v>373000</v>
      </c>
      <c r="U6" s="331">
        <f>IFERROR(R6-D6,"-")</f>
        <v>373000</v>
      </c>
      <c r="V6" s="83" t="str">
        <f>R6/D6</f>
        <v>0</v>
      </c>
      <c r="W6" s="77"/>
      <c r="X6" s="144"/>
    </row>
    <row r="7" spans="1:24">
      <c r="A7" s="78"/>
      <c r="B7" s="84" t="s">
        <v>24</v>
      </c>
      <c r="C7" s="84">
        <v>10</v>
      </c>
      <c r="D7" s="331">
        <v>1000000</v>
      </c>
      <c r="E7" s="79">
        <v>610</v>
      </c>
      <c r="F7" s="79">
        <v>279</v>
      </c>
      <c r="G7" s="79">
        <v>703</v>
      </c>
      <c r="H7" s="91">
        <v>92</v>
      </c>
      <c r="I7" s="92">
        <v>0</v>
      </c>
      <c r="J7" s="145">
        <f>H7+I7</f>
        <v>92</v>
      </c>
      <c r="K7" s="80">
        <f>IFERROR(J7/G7,"-")</f>
        <v>0.13086770981508</v>
      </c>
      <c r="L7" s="79">
        <v>26</v>
      </c>
      <c r="M7" s="79">
        <v>31</v>
      </c>
      <c r="N7" s="80">
        <f>IFERROR(L7/J7,"-")</f>
        <v>0.28260869565217</v>
      </c>
      <c r="O7" s="81">
        <f>IFERROR(D7/J7,"-")</f>
        <v>10869.565217391</v>
      </c>
      <c r="P7" s="82">
        <v>18</v>
      </c>
      <c r="Q7" s="80">
        <f>IFERROR(P7/J7,"-")</f>
        <v>0.19565217391304</v>
      </c>
      <c r="R7" s="336">
        <v>1553000</v>
      </c>
      <c r="S7" s="337">
        <f>IFERROR(R7/J7,"-")</f>
        <v>16880.434782609</v>
      </c>
      <c r="T7" s="337">
        <f>IFERROR(R7/P7,"-")</f>
        <v>86277.777777778</v>
      </c>
      <c r="U7" s="331">
        <f>IFERROR(R7-D7,"-")</f>
        <v>553000</v>
      </c>
      <c r="V7" s="83">
        <f>R7/D7</f>
        <v>1.553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1985996</v>
      </c>
      <c r="E8" s="79">
        <v>1838</v>
      </c>
      <c r="F8" s="79">
        <v>0</v>
      </c>
      <c r="G8" s="79">
        <v>102412</v>
      </c>
      <c r="H8" s="91">
        <v>578</v>
      </c>
      <c r="I8" s="92">
        <v>0</v>
      </c>
      <c r="J8" s="145">
        <f>H8+I8</f>
        <v>578</v>
      </c>
      <c r="K8" s="80">
        <f>IFERROR(J8/G8,"-")</f>
        <v>0.0056438698590009</v>
      </c>
      <c r="L8" s="79">
        <v>156</v>
      </c>
      <c r="M8" s="79">
        <v>215</v>
      </c>
      <c r="N8" s="80">
        <f>IFERROR(L8/J8,"-")</f>
        <v>0.26989619377163</v>
      </c>
      <c r="O8" s="81">
        <f>IFERROR(D8/J8,"-")</f>
        <v>3435.9792387543</v>
      </c>
      <c r="P8" s="82">
        <v>135</v>
      </c>
      <c r="Q8" s="80">
        <f>IFERROR(P8/J8,"-")</f>
        <v>0.23356401384083</v>
      </c>
      <c r="R8" s="336">
        <v>9443100</v>
      </c>
      <c r="S8" s="337">
        <f>IFERROR(R8/J8,"-")</f>
        <v>16337.543252595</v>
      </c>
      <c r="T8" s="337">
        <f>IFERROR(R8/P8,"-")</f>
        <v>69948.888888889</v>
      </c>
      <c r="U8" s="331">
        <f>IFERROR(R8-D8,"-")</f>
        <v>7457104</v>
      </c>
      <c r="V8" s="83">
        <f>R8/D8</f>
        <v>4.7548434135819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2985996</v>
      </c>
      <c r="E11" s="41">
        <f>SUM(E6:E9)</f>
        <v>2493</v>
      </c>
      <c r="F11" s="41">
        <f>SUM(F6:F9)</f>
        <v>285</v>
      </c>
      <c r="G11" s="41">
        <f>SUM(G6:G9)</f>
        <v>103184</v>
      </c>
      <c r="H11" s="41">
        <f>SUM(H6:H9)</f>
        <v>675</v>
      </c>
      <c r="I11" s="41">
        <f>SUM(I6:I9)</f>
        <v>0</v>
      </c>
      <c r="J11" s="41">
        <f>SUM(J6:J9)</f>
        <v>675</v>
      </c>
      <c r="K11" s="42">
        <f>IFERROR(J11/G11,"-")</f>
        <v>0.0065417118933168</v>
      </c>
      <c r="L11" s="76">
        <f>SUM(L6:L9)</f>
        <v>184</v>
      </c>
      <c r="M11" s="76">
        <f>SUM(M6:M9)</f>
        <v>247</v>
      </c>
      <c r="N11" s="42">
        <f>IFERROR(L11/J11,"-")</f>
        <v>0.27259259259259</v>
      </c>
      <c r="O11" s="43">
        <f>IFERROR(D11/J11,"-")</f>
        <v>4423.6977777778</v>
      </c>
      <c r="P11" s="44">
        <f>SUM(P6:P9)</f>
        <v>154</v>
      </c>
      <c r="Q11" s="42">
        <f>IFERROR(P11/J11,"-")</f>
        <v>0.22814814814815</v>
      </c>
      <c r="R11" s="334">
        <f>SUM(R6:R9)</f>
        <v>11369100</v>
      </c>
      <c r="S11" s="334">
        <f>IFERROR(R11/J11,"-")</f>
        <v>16843.111111111</v>
      </c>
      <c r="T11" s="334">
        <f>IFERROR(R11/P11,"-")</f>
        <v>73825.324675325</v>
      </c>
      <c r="U11" s="334">
        <f>SUM(U6:U9)</f>
        <v>8383104</v>
      </c>
      <c r="V11" s="45">
        <f>IFERROR(R11/D11,"-")</f>
        <v>3.8074732852958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 t="str">
        <f>AB6</f>
        <v>0</v>
      </c>
      <c r="B6" s="348" t="s">
        <v>62</v>
      </c>
      <c r="C6" s="348"/>
      <c r="D6" s="348" t="s">
        <v>63</v>
      </c>
      <c r="E6" s="348" t="s">
        <v>64</v>
      </c>
      <c r="F6" s="348" t="s">
        <v>65</v>
      </c>
      <c r="G6" s="90" t="s">
        <v>66</v>
      </c>
      <c r="H6" s="90" t="s">
        <v>67</v>
      </c>
      <c r="I6" s="90" t="s">
        <v>68</v>
      </c>
      <c r="J6" s="331">
        <v>0</v>
      </c>
      <c r="K6" s="79">
        <v>18</v>
      </c>
      <c r="L6" s="79">
        <v>0</v>
      </c>
      <c r="M6" s="79">
        <v>68</v>
      </c>
      <c r="N6" s="91">
        <v>5</v>
      </c>
      <c r="O6" s="92">
        <v>0</v>
      </c>
      <c r="P6" s="93">
        <f>N6+O6</f>
        <v>5</v>
      </c>
      <c r="Q6" s="80">
        <f>IFERROR(P6/M6,"-")</f>
        <v>0.073529411764706</v>
      </c>
      <c r="R6" s="79">
        <v>2</v>
      </c>
      <c r="S6" s="79">
        <v>1</v>
      </c>
      <c r="T6" s="80">
        <f>IFERROR(R6/(P6),"-")</f>
        <v>0.4</v>
      </c>
      <c r="U6" s="337">
        <f>IFERROR(J6/SUM(N6:O7),"-")</f>
        <v>0</v>
      </c>
      <c r="V6" s="82">
        <v>1</v>
      </c>
      <c r="W6" s="80">
        <f>IF(P6=0,"-",V6/P6)</f>
        <v>0.2</v>
      </c>
      <c r="X6" s="336">
        <v>373000</v>
      </c>
      <c r="Y6" s="337">
        <f>IFERROR(X6/P6,"-")</f>
        <v>74600</v>
      </c>
      <c r="Z6" s="337">
        <f>IFERROR(X6/V6,"-")</f>
        <v>373000</v>
      </c>
      <c r="AA6" s="331">
        <f>SUM(X6:X7)-SUM(J6:J7)</f>
        <v>373000</v>
      </c>
      <c r="AB6" s="83" t="str">
        <f>SUM(X6:X7)/SUM(J6:J7)</f>
        <v>0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IFERROR(AO6/AM6,"-")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>
        <v>1</v>
      </c>
      <c r="BZ6" s="129">
        <f>IFERROR(BY6/BW6,"-")</f>
        <v>1</v>
      </c>
      <c r="CA6" s="130">
        <v>373000</v>
      </c>
      <c r="CB6" s="131">
        <f>IFERROR(CA6/BW6,"-")</f>
        <v>373000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373000</v>
      </c>
      <c r="CQ6" s="141">
        <v>373000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78"/>
      <c r="B7" s="348" t="s">
        <v>69</v>
      </c>
      <c r="C7" s="348"/>
      <c r="D7" s="348" t="s">
        <v>63</v>
      </c>
      <c r="E7" s="348" t="s">
        <v>64</v>
      </c>
      <c r="F7" s="348" t="s">
        <v>70</v>
      </c>
      <c r="G7" s="90"/>
      <c r="H7" s="90"/>
      <c r="I7" s="90"/>
      <c r="J7" s="331"/>
      <c r="K7" s="79">
        <v>27</v>
      </c>
      <c r="L7" s="79">
        <v>6</v>
      </c>
      <c r="M7" s="79">
        <v>1</v>
      </c>
      <c r="N7" s="91">
        <v>0</v>
      </c>
      <c r="O7" s="92">
        <v>0</v>
      </c>
      <c r="P7" s="93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7"/>
      <c r="V7" s="82">
        <v>0</v>
      </c>
      <c r="W7" s="80" t="str">
        <f>IF(P7=0,"-",V7/P7)</f>
        <v>-</v>
      </c>
      <c r="X7" s="336">
        <v>0</v>
      </c>
      <c r="Y7" s="337" t="str">
        <f>IFERROR(X7/P7,"-")</f>
        <v>-</v>
      </c>
      <c r="Z7" s="337" t="str">
        <f>IFERROR(X7/V7,"-")</f>
        <v>-</v>
      </c>
      <c r="AA7" s="331"/>
      <c r="AB7" s="83"/>
      <c r="AC7" s="77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IFERROR(AO7/AM7,"-")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 t="str">
        <f>AB10</f>
        <v>0</v>
      </c>
      <c r="B10" s="39"/>
      <c r="C10" s="39"/>
      <c r="D10" s="39"/>
      <c r="E10" s="39"/>
      <c r="F10" s="39"/>
      <c r="G10" s="40" t="s">
        <v>71</v>
      </c>
      <c r="H10" s="40"/>
      <c r="I10" s="40"/>
      <c r="J10" s="334">
        <f>SUM(J6:J9)</f>
        <v>0</v>
      </c>
      <c r="K10" s="41">
        <f>SUM(K6:K9)</f>
        <v>45</v>
      </c>
      <c r="L10" s="41">
        <f>SUM(L6:L9)</f>
        <v>6</v>
      </c>
      <c r="M10" s="41">
        <f>SUM(M6:M9)</f>
        <v>69</v>
      </c>
      <c r="N10" s="41">
        <f>SUM(N6:N9)</f>
        <v>5</v>
      </c>
      <c r="O10" s="41">
        <f>SUM(O6:O9)</f>
        <v>0</v>
      </c>
      <c r="P10" s="41">
        <f>SUM(P6:P9)</f>
        <v>5</v>
      </c>
      <c r="Q10" s="42">
        <f>IFERROR(P10/M10,"-")</f>
        <v>0.072463768115942</v>
      </c>
      <c r="R10" s="76">
        <f>SUM(R6:R9)</f>
        <v>2</v>
      </c>
      <c r="S10" s="76">
        <f>SUM(S6:S9)</f>
        <v>1</v>
      </c>
      <c r="T10" s="42">
        <f>IFERROR(R10/P10,"-")</f>
        <v>0.4</v>
      </c>
      <c r="U10" s="339">
        <f>IFERROR(J10/P10,"-")</f>
        <v>0</v>
      </c>
      <c r="V10" s="44">
        <f>SUM(V6:V9)</f>
        <v>1</v>
      </c>
      <c r="W10" s="42">
        <f>IFERROR(V10/P10,"-")</f>
        <v>0.2</v>
      </c>
      <c r="X10" s="334">
        <f>SUM(X6:X9)</f>
        <v>373000</v>
      </c>
      <c r="Y10" s="334">
        <f>IFERROR(X10/P10,"-")</f>
        <v>74600</v>
      </c>
      <c r="Z10" s="334">
        <f>IFERROR(X10/V10,"-")</f>
        <v>373000</v>
      </c>
      <c r="AA10" s="334">
        <f>X10-J10</f>
        <v>373000</v>
      </c>
      <c r="AB10" s="45" t="str">
        <f>X10/J10</f>
        <v>0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72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1.553</v>
      </c>
      <c r="B10" s="348" t="s">
        <v>73</v>
      </c>
      <c r="C10" s="348"/>
      <c r="D10" s="348"/>
      <c r="E10" s="348"/>
      <c r="F10" s="348" t="s">
        <v>65</v>
      </c>
      <c r="G10" s="90" t="s">
        <v>74</v>
      </c>
      <c r="H10" s="90"/>
      <c r="I10" s="349" t="s">
        <v>75</v>
      </c>
      <c r="J10" s="331">
        <v>1000000</v>
      </c>
      <c r="K10" s="79">
        <v>97</v>
      </c>
      <c r="L10" s="79">
        <v>0</v>
      </c>
      <c r="M10" s="79">
        <v>414</v>
      </c>
      <c r="N10" s="91">
        <v>37</v>
      </c>
      <c r="O10" s="92">
        <v>0</v>
      </c>
      <c r="P10" s="93">
        <f>N10+O10</f>
        <v>37</v>
      </c>
      <c r="Q10" s="80">
        <f>IFERROR(P10/M10,"-")</f>
        <v>0.089371980676328</v>
      </c>
      <c r="R10" s="79">
        <v>5</v>
      </c>
      <c r="S10" s="79">
        <v>18</v>
      </c>
      <c r="T10" s="80">
        <f>IFERROR(R10/(P10),"-")</f>
        <v>0.13513513513514</v>
      </c>
      <c r="U10" s="337">
        <f>IFERROR(J10/SUM(N10:O15),"-")</f>
        <v>10869.565217391</v>
      </c>
      <c r="V10" s="82">
        <v>6</v>
      </c>
      <c r="W10" s="80">
        <f>IF(P10=0,"-",V10/P10)</f>
        <v>0.16216216216216</v>
      </c>
      <c r="X10" s="336">
        <v>670000</v>
      </c>
      <c r="Y10" s="337">
        <f>IFERROR(X10/P10,"-")</f>
        <v>18108.108108108</v>
      </c>
      <c r="Z10" s="337">
        <f>IFERROR(X10/V10,"-")</f>
        <v>111666.66666667</v>
      </c>
      <c r="AA10" s="331">
        <f>SUM(X10:X15)-SUM(J10:J15)</f>
        <v>553000</v>
      </c>
      <c r="AB10" s="83">
        <f>SUM(X10:X15)/SUM(J10:J15)</f>
        <v>1.553</v>
      </c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11</v>
      </c>
      <c r="AN10" s="101">
        <f>IF(P10=0,"",IF(AM10=0,"",(AM10/P10)))</f>
        <v>0.2972972972973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6</v>
      </c>
      <c r="AW10" s="107">
        <f>IF(P10=0,"",IF(AV10=0,"",(AV10/P10)))</f>
        <v>0.16216216216216</v>
      </c>
      <c r="AX10" s="106">
        <v>3</v>
      </c>
      <c r="AY10" s="108">
        <f>IFERROR(AX10/AV10,"-")</f>
        <v>0.5</v>
      </c>
      <c r="AZ10" s="109">
        <v>29000</v>
      </c>
      <c r="BA10" s="110">
        <f>IFERROR(AZ10/AV10,"-")</f>
        <v>4833.3333333333</v>
      </c>
      <c r="BB10" s="111">
        <v>1</v>
      </c>
      <c r="BC10" s="111">
        <v>1</v>
      </c>
      <c r="BD10" s="111">
        <v>1</v>
      </c>
      <c r="BE10" s="112">
        <v>5</v>
      </c>
      <c r="BF10" s="113">
        <f>IF(P10=0,"",IF(BE10=0,"",(BE10/P10)))</f>
        <v>0.13513513513514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12</v>
      </c>
      <c r="BO10" s="120">
        <f>IF(P10=0,"",IF(BN10=0,"",(BN10/P10)))</f>
        <v>0.32432432432432</v>
      </c>
      <c r="BP10" s="121">
        <v>2</v>
      </c>
      <c r="BQ10" s="122">
        <f>IFERROR(BP10/BN10,"-")</f>
        <v>0.16666666666667</v>
      </c>
      <c r="BR10" s="123">
        <v>43000</v>
      </c>
      <c r="BS10" s="124">
        <f>IFERROR(BR10/BN10,"-")</f>
        <v>3583.3333333333</v>
      </c>
      <c r="BT10" s="125"/>
      <c r="BU10" s="125"/>
      <c r="BV10" s="125">
        <v>2</v>
      </c>
      <c r="BW10" s="126">
        <v>3</v>
      </c>
      <c r="BX10" s="127">
        <f>IF(P10=0,"",IF(BW10=0,"",(BW10/P10)))</f>
        <v>0.081081081081081</v>
      </c>
      <c r="BY10" s="128">
        <v>1</v>
      </c>
      <c r="BZ10" s="129">
        <f>IFERROR(BY10/BW10,"-")</f>
        <v>0.33333333333333</v>
      </c>
      <c r="CA10" s="130">
        <v>608000</v>
      </c>
      <c r="CB10" s="131">
        <f>IFERROR(CA10/BW10,"-")</f>
        <v>202666.66666667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6</v>
      </c>
      <c r="CP10" s="141">
        <v>670000</v>
      </c>
      <c r="CQ10" s="141">
        <v>608000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8" t="s">
        <v>76</v>
      </c>
      <c r="C11" s="348"/>
      <c r="D11" s="348"/>
      <c r="E11" s="348"/>
      <c r="F11" s="348" t="s">
        <v>65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77</v>
      </c>
      <c r="C12" s="348"/>
      <c r="D12" s="348"/>
      <c r="E12" s="348"/>
      <c r="F12" s="348" t="s">
        <v>65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78</v>
      </c>
      <c r="C13" s="348"/>
      <c r="D13" s="348"/>
      <c r="E13" s="348"/>
      <c r="F13" s="348" t="s">
        <v>70</v>
      </c>
      <c r="G13" s="36"/>
      <c r="H13" s="36"/>
      <c r="I13" s="73"/>
      <c r="J13" s="333"/>
      <c r="K13" s="34">
        <v>497</v>
      </c>
      <c r="L13" s="34">
        <v>268</v>
      </c>
      <c r="M13" s="31">
        <v>266</v>
      </c>
      <c r="N13" s="23">
        <v>55</v>
      </c>
      <c r="O13" s="23">
        <v>0</v>
      </c>
      <c r="P13" s="23">
        <f>N13+O13</f>
        <v>55</v>
      </c>
      <c r="Q13" s="32">
        <f>IFERROR(P13/M13,"-")</f>
        <v>0.20676691729323</v>
      </c>
      <c r="R13" s="32">
        <v>21</v>
      </c>
      <c r="S13" s="23">
        <v>13</v>
      </c>
      <c r="T13" s="32">
        <f>IFERROR(R13/(P13),"-")</f>
        <v>0.38181818181818</v>
      </c>
      <c r="U13" s="338"/>
      <c r="V13" s="25">
        <v>12</v>
      </c>
      <c r="W13" s="25">
        <f>IF(P13=0,"-",V13/P13)</f>
        <v>0.21818181818182</v>
      </c>
      <c r="X13" s="338">
        <v>883000</v>
      </c>
      <c r="Y13" s="338">
        <f>IFERROR(X13/P13,"-")</f>
        <v>16054.545454545</v>
      </c>
      <c r="Z13" s="338">
        <f>IFERROR(X13/V13,"-")</f>
        <v>73583.333333333</v>
      </c>
      <c r="AA13" s="338"/>
      <c r="AB13" s="33"/>
      <c r="AC13" s="59"/>
      <c r="AD13" s="61">
        <v>1</v>
      </c>
      <c r="AE13" s="62">
        <f>IF(P13=0,"",IF(AD13=0,"",(AD13/P13)))</f>
        <v>0.018181818181818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7</v>
      </c>
      <c r="AN13" s="62">
        <f>IF(P13=0,"",IF(AM13=0,"",(AM13/P13)))</f>
        <v>0.12727272727273</v>
      </c>
      <c r="AO13" s="61"/>
      <c r="AP13" s="65">
        <f>IFERROR(AO13/AM13,"-")</f>
        <v>0</v>
      </c>
      <c r="AQ13" s="66"/>
      <c r="AR13" s="67">
        <f>IFERROR(AQ13/AM13,"-")</f>
        <v>0</v>
      </c>
      <c r="AS13" s="68"/>
      <c r="AT13" s="68"/>
      <c r="AU13" s="68"/>
      <c r="AV13" s="61">
        <v>2</v>
      </c>
      <c r="AW13" s="62">
        <f>IF(P13=0,"",IF(AV13=0,"",(AV13/P13)))</f>
        <v>0.036363636363636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13</v>
      </c>
      <c r="BF13" s="62">
        <f>IF(P13=0,"",IF(BE13=0,"",(BE13/P13)))</f>
        <v>0.23636363636364</v>
      </c>
      <c r="BG13" s="61">
        <v>2</v>
      </c>
      <c r="BH13" s="65">
        <f>IFERROR(BG13/BE13,"-")</f>
        <v>0.15384615384615</v>
      </c>
      <c r="BI13" s="66">
        <v>28000</v>
      </c>
      <c r="BJ13" s="67">
        <f>IFERROR(BI13/BE13,"-")</f>
        <v>2153.8461538462</v>
      </c>
      <c r="BK13" s="68"/>
      <c r="BL13" s="68">
        <v>1</v>
      </c>
      <c r="BM13" s="68">
        <v>1</v>
      </c>
      <c r="BN13" s="63">
        <v>16</v>
      </c>
      <c r="BO13" s="64">
        <f>IF(P13=0,"",IF(BN13=0,"",(BN13/P13)))</f>
        <v>0.29090909090909</v>
      </c>
      <c r="BP13" s="61">
        <v>3</v>
      </c>
      <c r="BQ13" s="65">
        <f>IFERROR(BP13/BN13,"-")</f>
        <v>0.1875</v>
      </c>
      <c r="BR13" s="66">
        <v>289000</v>
      </c>
      <c r="BS13" s="67">
        <f>IFERROR(BR13/BN13,"-")</f>
        <v>18062.5</v>
      </c>
      <c r="BT13" s="68">
        <v>1</v>
      </c>
      <c r="BU13" s="68"/>
      <c r="BV13" s="68">
        <v>2</v>
      </c>
      <c r="BW13" s="63">
        <v>12</v>
      </c>
      <c r="BX13" s="64">
        <f>IF(P13=0,"",IF(BW13=0,"",(BW13/P13)))</f>
        <v>0.21818181818182</v>
      </c>
      <c r="BY13" s="61">
        <v>3</v>
      </c>
      <c r="BZ13" s="65">
        <f>IFERROR(BY13/BW13,"-")</f>
        <v>0.25</v>
      </c>
      <c r="CA13" s="66">
        <v>494000</v>
      </c>
      <c r="CB13" s="67">
        <f>IFERROR(CA13/BW13,"-")</f>
        <v>41166.666666667</v>
      </c>
      <c r="CC13" s="68">
        <v>2</v>
      </c>
      <c r="CD13" s="68"/>
      <c r="CE13" s="68">
        <v>1</v>
      </c>
      <c r="CF13" s="63">
        <v>4</v>
      </c>
      <c r="CG13" s="64">
        <f>IF(P13=0,"",IF(CF13=0,"",(CF13/P13)))</f>
        <v>0.072727272727273</v>
      </c>
      <c r="CH13" s="61">
        <v>4</v>
      </c>
      <c r="CI13" s="65">
        <f>IFERROR(CH13/CF13,"-")</f>
        <v>1</v>
      </c>
      <c r="CJ13" s="66">
        <v>72000</v>
      </c>
      <c r="CK13" s="67">
        <f>IFERROR(CJ13/CF13,"-")</f>
        <v>18000</v>
      </c>
      <c r="CL13" s="68">
        <v>1</v>
      </c>
      <c r="CM13" s="68"/>
      <c r="CN13" s="68">
        <v>3</v>
      </c>
      <c r="CO13" s="69">
        <v>12</v>
      </c>
      <c r="CP13" s="66">
        <v>883000</v>
      </c>
      <c r="CQ13" s="66">
        <v>488000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79</v>
      </c>
      <c r="C14" s="348"/>
      <c r="D14" s="348"/>
      <c r="E14" s="348"/>
      <c r="F14" s="348" t="s">
        <v>70</v>
      </c>
      <c r="G14" s="40"/>
      <c r="H14" s="40"/>
      <c r="I14" s="40"/>
      <c r="J14" s="334"/>
      <c r="K14" s="41">
        <v>6</v>
      </c>
      <c r="L14" s="41">
        <v>5</v>
      </c>
      <c r="M14" s="41">
        <v>0</v>
      </c>
      <c r="N14" s="41">
        <v>0</v>
      </c>
      <c r="O14" s="41">
        <v>0</v>
      </c>
      <c r="P14" s="41">
        <f>N14+O14</f>
        <v>0</v>
      </c>
      <c r="Q14" s="42" t="str">
        <f>IFERROR(P14/M14,"-")</f>
        <v>-</v>
      </c>
      <c r="R14" s="76">
        <v>0</v>
      </c>
      <c r="S14" s="76">
        <v>0</v>
      </c>
      <c r="T14" s="42" t="str">
        <f>IFERROR(R14/(P14),"-")</f>
        <v>-</v>
      </c>
      <c r="U14" s="339"/>
      <c r="V14" s="44">
        <v>0</v>
      </c>
      <c r="W14" s="42" t="str">
        <f>IF(P14=0,"-",V14/P14)</f>
        <v>-</v>
      </c>
      <c r="X14" s="334">
        <v>0</v>
      </c>
      <c r="Y14" s="334" t="str">
        <f>IFERROR(X14/P14,"-")</f>
        <v>-</v>
      </c>
      <c r="Z14" s="334" t="str">
        <f>IFERROR(X14/V14,"-")</f>
        <v>-</v>
      </c>
      <c r="AA14" s="334"/>
      <c r="AB14" s="45"/>
      <c r="AC14" s="58"/>
      <c r="AD14" s="60"/>
      <c r="AE14" s="60" t="str">
        <f>IF(P14=0,"",IF(AD14=0,"",(AD14/P14)))</f>
        <v/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 t="str">
        <f>IF(P14=0,"",IF(AM14=0,"",(AM14/P14)))</f>
        <v/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/>
      <c r="AW14" s="60" t="str">
        <f>IF(P14=0,"",IF(AV14=0,"",(AV14/P14)))</f>
        <v/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/>
      <c r="BF14" s="60" t="str">
        <f>IF(P14=0,"",IF(BE14=0,"",(BE14/P14)))</f>
        <v/>
      </c>
      <c r="BG14" s="60"/>
      <c r="BH14" s="60" t="str">
        <f>IFERROR(BG14/BE14,"-")</f>
        <v>-</v>
      </c>
      <c r="BI14" s="60"/>
      <c r="BJ14" s="60" t="str">
        <f>IFERROR(BI14/BE14,"-")</f>
        <v>-</v>
      </c>
      <c r="BK14" s="60"/>
      <c r="BL14" s="60"/>
      <c r="BM14" s="60"/>
      <c r="BN14" s="60"/>
      <c r="BO14" s="60" t="str">
        <f>IF(P14=0,"",IF(BN14=0,"",(BN14/P14)))</f>
        <v/>
      </c>
      <c r="BP14" s="60"/>
      <c r="BQ14" s="60" t="str">
        <f>IFERROR(BP14/BN14,"-")</f>
        <v>-</v>
      </c>
      <c r="BR14" s="60"/>
      <c r="BS14" s="60" t="str">
        <f>IFERROR(BR14/BN14,"-")</f>
        <v>-</v>
      </c>
      <c r="BT14" s="60"/>
      <c r="BU14" s="60"/>
      <c r="BV14" s="60"/>
      <c r="BW14" s="60"/>
      <c r="BX14" s="60" t="str">
        <f>IF(P14=0,"",IF(BW14=0,"",(BW14/P14)))</f>
        <v/>
      </c>
      <c r="BY14" s="60"/>
      <c r="BZ14" s="60" t="str">
        <f>IFERROR(BY14/BW14,"-")</f>
        <v>-</v>
      </c>
      <c r="CA14" s="60"/>
      <c r="CB14" s="60" t="str">
        <f>IFERROR(CA14/BW14,"-")</f>
        <v>-</v>
      </c>
      <c r="CC14" s="60"/>
      <c r="CD14" s="60"/>
      <c r="CE14" s="60"/>
      <c r="CF14" s="60"/>
      <c r="CG14" s="60" t="str">
        <f>IF(P14=0,"",IF(CF14=0,"",(CF14/P14)))</f>
        <v/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0</v>
      </c>
      <c r="CP14" s="60">
        <v>0</v>
      </c>
      <c r="CQ14" s="60"/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80</v>
      </c>
      <c r="C15" s="348"/>
      <c r="D15" s="348"/>
      <c r="E15" s="348"/>
      <c r="F15" s="348" t="s">
        <v>70</v>
      </c>
      <c r="G15" s="72"/>
      <c r="H15" s="72"/>
      <c r="I15" s="72"/>
      <c r="K15" s="72">
        <v>10</v>
      </c>
      <c r="L15" s="72">
        <v>6</v>
      </c>
      <c r="M15" s="72">
        <v>23</v>
      </c>
      <c r="N15" s="72">
        <v>0</v>
      </c>
      <c r="O15" s="72">
        <v>0</v>
      </c>
      <c r="P15" s="72">
        <f>N15+O15</f>
        <v>0</v>
      </c>
      <c r="Q15" s="72">
        <f>IFERROR(P15/M15,"-")</f>
        <v>0</v>
      </c>
      <c r="R15" s="72">
        <v>0</v>
      </c>
      <c r="S15" s="72">
        <v>0</v>
      </c>
      <c r="T15" s="72" t="str">
        <f>IFERROR(R15/(P15),"-")</f>
        <v>-</v>
      </c>
      <c r="V15" s="72">
        <v>0</v>
      </c>
      <c r="W15" s="72" t="str">
        <f>IF(P15=0,"-",V15/P15)</f>
        <v>-</v>
      </c>
      <c r="X15" s="72">
        <v>0</v>
      </c>
      <c r="Y15" s="72" t="str">
        <f>IFERROR(X15/P15,"-")</f>
        <v>-</v>
      </c>
      <c r="Z15" s="72" t="str">
        <f>IFERROR(X15/V15,"-")</f>
        <v>-</v>
      </c>
      <c r="AD15" s="72"/>
      <c r="AE15" s="72" t="str">
        <f>IF(P15=0,"",IF(AD15=0,"",(AD15/P15)))</f>
        <v/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 t="str">
        <f>IF(P15=0,"",IF(AM15=0,"",(AM15/P15)))</f>
        <v/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 t="str">
        <f>IF(P15=0,"",IF(AV15=0,"",(AV15/P15)))</f>
        <v/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 t="str">
        <f>IF(P15=0,"",IF(BE15=0,"",(BE15/P15)))</f>
        <v/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 t="str">
        <f>IF(P15=0,"",IF(BN15=0,"",(BN15/P15)))</f>
        <v/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 t="str">
        <f>IF(P15=0,"",IF(BW15=0,"",(BW15/P15)))</f>
        <v/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/>
      <c r="CG15" s="72" t="str">
        <f>IF(P15=0,"",IF(CF15=0,"",(CF15/P15)))</f>
        <v/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1.553</v>
      </c>
      <c r="G18" s="72" t="s">
        <v>81</v>
      </c>
      <c r="J18" s="72">
        <f>SUM(J6:J17)</f>
        <v>1000000</v>
      </c>
      <c r="K18" s="72">
        <f>SUM(K6:K17)</f>
        <v>610</v>
      </c>
      <c r="L18" s="72">
        <f>SUM(L6:L17)</f>
        <v>279</v>
      </c>
      <c r="M18" s="72">
        <f>SUM(M6:M17)</f>
        <v>703</v>
      </c>
      <c r="N18" s="72">
        <f>SUM(N6:N17)</f>
        <v>92</v>
      </c>
      <c r="O18" s="72">
        <f>SUM(O6:O17)</f>
        <v>0</v>
      </c>
      <c r="P18" s="72">
        <f>SUM(P6:P17)</f>
        <v>92</v>
      </c>
      <c r="Q18" s="72">
        <f>IFERROR(P18/M18,"-")</f>
        <v>0.13086770981508</v>
      </c>
      <c r="R18" s="72">
        <f>SUM(R6:R17)</f>
        <v>26</v>
      </c>
      <c r="S18" s="72">
        <f>SUM(S6:S17)</f>
        <v>31</v>
      </c>
      <c r="T18" s="72">
        <f>IFERROR(R18/P18,"-")</f>
        <v>0.28260869565217</v>
      </c>
      <c r="U18" s="72">
        <f>IFERROR(J18/P18,"-")</f>
        <v>10869.565217391</v>
      </c>
      <c r="V18" s="72">
        <f>SUM(V6:V17)</f>
        <v>18</v>
      </c>
      <c r="W18" s="72">
        <f>IFERROR(V18/P18,"-")</f>
        <v>0.19565217391304</v>
      </c>
      <c r="X18" s="72">
        <f>SUM(X6:X17)</f>
        <v>1553000</v>
      </c>
      <c r="Y18" s="72">
        <f>IFERROR(X18/P18,"-")</f>
        <v>16880.434782609</v>
      </c>
      <c r="Z18" s="72">
        <f>IFERROR(X18/V18,"-")</f>
        <v>86277.777777778</v>
      </c>
      <c r="AA18" s="72">
        <f>X18-J18</f>
        <v>553000</v>
      </c>
      <c r="AB18" s="72">
        <f>X18/J18</f>
        <v>1.553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82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83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4.7548434135819</v>
      </c>
      <c r="B6" s="348" t="s">
        <v>84</v>
      </c>
      <c r="C6" s="348"/>
      <c r="D6" s="348"/>
      <c r="E6" s="177" t="s">
        <v>85</v>
      </c>
      <c r="F6" s="177" t="s">
        <v>86</v>
      </c>
      <c r="G6" s="341">
        <v>1985996</v>
      </c>
      <c r="H6" s="178">
        <v>1837</v>
      </c>
      <c r="I6" s="178">
        <v>0</v>
      </c>
      <c r="J6" s="178">
        <v>102409</v>
      </c>
      <c r="K6" s="179">
        <v>577</v>
      </c>
      <c r="L6" s="180">
        <f>IFERROR(K6/J6,"-")</f>
        <v>0.0056342704254509</v>
      </c>
      <c r="M6" s="178">
        <v>156</v>
      </c>
      <c r="N6" s="178">
        <v>214</v>
      </c>
      <c r="O6" s="180">
        <f>IFERROR(M6/(K6),"-")</f>
        <v>0.27036395147314</v>
      </c>
      <c r="P6" s="181">
        <f>IFERROR(G6/SUM(K6:K6),"-")</f>
        <v>3441.9341421144</v>
      </c>
      <c r="Q6" s="182">
        <v>135</v>
      </c>
      <c r="R6" s="180">
        <f>IF(K6=0,"-",Q6/K6)</f>
        <v>0.23396880415945</v>
      </c>
      <c r="S6" s="346">
        <v>9443100</v>
      </c>
      <c r="T6" s="347">
        <f>IFERROR(S6/K6,"-")</f>
        <v>16365.857885615</v>
      </c>
      <c r="U6" s="347">
        <f>IFERROR(S6/Q6,"-")</f>
        <v>69948.888888889</v>
      </c>
      <c r="V6" s="341">
        <f>SUM(S6:S6)-SUM(G6:G6)</f>
        <v>7457104</v>
      </c>
      <c r="W6" s="184">
        <f>SUM(S6:S6)/SUM(G6:G6)</f>
        <v>4.7548434135819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/>
      <c r="AR6" s="198">
        <f>IF(K6=0,"",IF(AQ6=0,"",(AQ6/K6)))</f>
        <v>0</v>
      </c>
      <c r="AS6" s="197"/>
      <c r="AT6" s="199" t="str">
        <f>IFERROR(AS6/AQ6,"-")</f>
        <v>-</v>
      </c>
      <c r="AU6" s="200"/>
      <c r="AV6" s="201" t="str">
        <f>IFERROR(AU6/AQ6,"-")</f>
        <v>-</v>
      </c>
      <c r="AW6" s="202"/>
      <c r="AX6" s="202"/>
      <c r="AY6" s="202"/>
      <c r="AZ6" s="203">
        <v>26</v>
      </c>
      <c r="BA6" s="204">
        <f>IF(K6=0,"",IF(AZ6=0,"",(AZ6/K6)))</f>
        <v>0.045060658578856</v>
      </c>
      <c r="BB6" s="203">
        <v>3</v>
      </c>
      <c r="BC6" s="205">
        <f>IFERROR(BB6/AZ6,"-")</f>
        <v>0.11538461538462</v>
      </c>
      <c r="BD6" s="206">
        <v>14000</v>
      </c>
      <c r="BE6" s="207">
        <f>IFERROR(BD6/AZ6,"-")</f>
        <v>538.46153846154</v>
      </c>
      <c r="BF6" s="208">
        <v>2</v>
      </c>
      <c r="BG6" s="208">
        <v>1</v>
      </c>
      <c r="BH6" s="208"/>
      <c r="BI6" s="209">
        <v>221</v>
      </c>
      <c r="BJ6" s="210">
        <f>IF(K6=0,"",IF(BI6=0,"",(BI6/K6)))</f>
        <v>0.38301559792028</v>
      </c>
      <c r="BK6" s="211">
        <v>39</v>
      </c>
      <c r="BL6" s="212">
        <f>IFERROR(BK6/BI6,"-")</f>
        <v>0.17647058823529</v>
      </c>
      <c r="BM6" s="213">
        <v>618000</v>
      </c>
      <c r="BN6" s="214">
        <f>IFERROR(BM6/BI6,"-")</f>
        <v>2796.3800904977</v>
      </c>
      <c r="BO6" s="215">
        <v>19</v>
      </c>
      <c r="BP6" s="215">
        <v>11</v>
      </c>
      <c r="BQ6" s="215">
        <v>9</v>
      </c>
      <c r="BR6" s="216">
        <v>268</v>
      </c>
      <c r="BS6" s="217">
        <f>IF(K6=0,"",IF(BR6=0,"",(BR6/K6)))</f>
        <v>0.46447140381282</v>
      </c>
      <c r="BT6" s="218">
        <v>68</v>
      </c>
      <c r="BU6" s="219">
        <f>IFERROR(BT6/BR6,"-")</f>
        <v>0.25373134328358</v>
      </c>
      <c r="BV6" s="220">
        <v>5971100</v>
      </c>
      <c r="BW6" s="221">
        <f>IFERROR(BV6/BR6,"-")</f>
        <v>22280.223880597</v>
      </c>
      <c r="BX6" s="222">
        <v>28</v>
      </c>
      <c r="BY6" s="222">
        <v>15</v>
      </c>
      <c r="BZ6" s="222">
        <v>25</v>
      </c>
      <c r="CA6" s="223">
        <v>62</v>
      </c>
      <c r="CB6" s="224">
        <f>IF(K6=0,"",IF(CA6=0,"",(CA6/K6)))</f>
        <v>0.10745233968804</v>
      </c>
      <c r="CC6" s="225">
        <v>25</v>
      </c>
      <c r="CD6" s="226">
        <f>IFERROR(CC6/CA6,"-")</f>
        <v>0.40322580645161</v>
      </c>
      <c r="CE6" s="227">
        <v>2840000</v>
      </c>
      <c r="CF6" s="228">
        <f>IFERROR(CE6/CA6,"-")</f>
        <v>45806.451612903</v>
      </c>
      <c r="CG6" s="229">
        <v>7</v>
      </c>
      <c r="CH6" s="229">
        <v>2</v>
      </c>
      <c r="CI6" s="229">
        <v>16</v>
      </c>
      <c r="CJ6" s="230">
        <v>135</v>
      </c>
      <c r="CK6" s="231">
        <v>9443100</v>
      </c>
      <c r="CL6" s="231">
        <v>2088000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87</v>
      </c>
      <c r="C7" s="348"/>
      <c r="D7" s="348"/>
      <c r="E7" s="177" t="s">
        <v>88</v>
      </c>
      <c r="F7" s="177" t="s">
        <v>86</v>
      </c>
      <c r="G7" s="341">
        <v>0</v>
      </c>
      <c r="H7" s="178">
        <v>1</v>
      </c>
      <c r="I7" s="178">
        <v>0</v>
      </c>
      <c r="J7" s="178">
        <v>3</v>
      </c>
      <c r="K7" s="179">
        <v>1</v>
      </c>
      <c r="L7" s="180">
        <f>IFERROR(K7/J7,"-")</f>
        <v>0.33333333333333</v>
      </c>
      <c r="M7" s="178">
        <v>0</v>
      </c>
      <c r="N7" s="178">
        <v>1</v>
      </c>
      <c r="O7" s="180">
        <f>IFERROR(M7/(K7),"-")</f>
        <v>0</v>
      </c>
      <c r="P7" s="181">
        <f>IFERROR(G7/SUM(K7:K7),"-")</f>
        <v>0</v>
      </c>
      <c r="Q7" s="182">
        <v>0</v>
      </c>
      <c r="R7" s="180">
        <f>IF(K7=0,"-",Q7/K7)</f>
        <v>0</v>
      </c>
      <c r="S7" s="346"/>
      <c r="T7" s="347">
        <f>IFERROR(S7/K7,"-")</f>
        <v>0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>
        <f>IF(K7=0,"",IF(Y7=0,"",(Y7/K7)))</f>
        <v>0</v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>
        <f>IF(K7=0,"",IF(AH7=0,"",(AH7/K7)))</f>
        <v>0</v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>
        <f>IF(K7=0,"",IF(AQ7=0,"",(AQ7/K7)))</f>
        <v>0</v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>
        <f>IF(K7=0,"",IF(AZ7=0,"",(AZ7/K7)))</f>
        <v>0</v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>
        <f>IF(K7=0,"",IF(BI7=0,"",(BI7/K7)))</f>
        <v>0</v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>
        <f>IF(K7=0,"",IF(BR7=0,"",(BR7/K7)))</f>
        <v>0</v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>
        <v>1</v>
      </c>
      <c r="CB7" s="224">
        <f>IF(K7=0,"",IF(CA7=0,"",(CA7/K7)))</f>
        <v>1</v>
      </c>
      <c r="CC7" s="225"/>
      <c r="CD7" s="226">
        <f>IFERROR(CC7/CA7,"-")</f>
        <v>0</v>
      </c>
      <c r="CE7" s="227"/>
      <c r="CF7" s="228">
        <f>IFERROR(CE7/CA7,"-")</f>
        <v>0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89</v>
      </c>
      <c r="F10" s="252"/>
      <c r="G10" s="344">
        <f>SUM(G6:G9)</f>
        <v>1985996</v>
      </c>
      <c r="H10" s="251">
        <f>SUM(H6:H9)</f>
        <v>1838</v>
      </c>
      <c r="I10" s="251">
        <f>SUM(I6:I9)</f>
        <v>0</v>
      </c>
      <c r="J10" s="251">
        <f>SUM(J6:J9)</f>
        <v>102412</v>
      </c>
      <c r="K10" s="251">
        <f>SUM(K6:K9)</f>
        <v>578</v>
      </c>
      <c r="L10" s="253">
        <f>IFERROR(K10/J10,"-")</f>
        <v>0.0056438698590009</v>
      </c>
      <c r="M10" s="254">
        <f>SUM(M6:M9)</f>
        <v>156</v>
      </c>
      <c r="N10" s="254">
        <f>SUM(N6:N9)</f>
        <v>215</v>
      </c>
      <c r="O10" s="253">
        <f>IFERROR(M10/K10,"-")</f>
        <v>0.26989619377163</v>
      </c>
      <c r="P10" s="255">
        <f>IFERROR(G10/K10,"-")</f>
        <v>3435.9792387543</v>
      </c>
      <c r="Q10" s="256">
        <f>SUM(Q6:Q9)</f>
        <v>135</v>
      </c>
      <c r="R10" s="253">
        <f>IFERROR(Q10/K10,"-")</f>
        <v>0.23356401384083</v>
      </c>
      <c r="S10" s="344">
        <f>SUM(S6:S9)</f>
        <v>9443100</v>
      </c>
      <c r="T10" s="344">
        <f>IFERROR(S10/K10,"-")</f>
        <v>16337.543252595</v>
      </c>
      <c r="U10" s="344">
        <f>IFERROR(S10/Q10,"-")</f>
        <v>69948.888888889</v>
      </c>
      <c r="V10" s="344">
        <f>S10-G10</f>
        <v>7457104</v>
      </c>
      <c r="W10" s="257">
        <f>S10/G10</f>
        <v>4.7548434135819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