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<sst xmlns="http://schemas.openxmlformats.org/spreadsheetml/2006/main" uniqueCount="90">
  <si>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</si>
  <si>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</si>
  <si>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</si>
  <si>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</si>
  <si>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</si>
  <si>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</si>
  <si>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</si>
  <si>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</si>
  <si>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</si>
  <si>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</si>
  <si>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</si>
  <si>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</si>
  <si>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</si>
  <si>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</si>
  <si>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</si>
  <si>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</si>
  <si>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</si>
  <si>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</si>
  <si>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</si>
  <si>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</si>
  <si>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</si>
  <si>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</si>
  <si>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</si>
  <si>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</si>
  <si>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</si>
  <si>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リスティング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</si>
  <si>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</si>
  <si>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</si>
  <si>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</si>
  <si>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</si>
  <si>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</si>
  <si>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</si>
  <si>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</si>
  <si>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</si>
  <si>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</si>
  <si>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</si>
  <si>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</si>
  <si>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</si>
  <si>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</si>
  <si>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</si>
  <si>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</si>
  <si>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</si>
  <si>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</si>
  <si>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</si>
  <si>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</si>
  <si>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</si>
  <si>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</si>
  <si>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</si>
  <si>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</si>
  <si>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</si>
  <si>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</si>
  <si>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</si>
  <si>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</si>
  <si>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</si>
  <si>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</si>
  <si>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</si>
  <si>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</si>
  <si>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</si>
  <si>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</si>
  <si>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</si>
  <si>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</si>
  <si>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</si>
  <si>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sd2114</t>
  </si>
  <si>
    <t>右女9版(どきどき)（塩見彩）</t>
  </si>
  <si>
    <t>学生いませんギャルもいません熟女熟女熟女熟女</t>
  </si>
  <si>
    <t>lp02</t>
  </si>
  <si>
    <t>東スポ 年末年始特別号</t>
  </si>
  <si>
    <t>全5段</t>
  </si>
  <si>
    <t>年末年始</t>
  </si>
  <si>
    <t>sd2115</t>
  </si>
  <si>
    <t>空電</t>
  </si>
  <si>
    <t>新聞 TOTAL</t>
  </si>
  <si>
    <t>●雑誌 広告</t>
  </si>
  <si>
    <t>ht325</t>
  </si>
  <si>
    <t>RNパック</t>
  </si>
  <si>
    <t>1月01日(日)</t>
  </si>
  <si>
    <t>ht326</t>
  </si>
  <si>
    <t>ht327</t>
  </si>
  <si>
    <t>ht328</t>
  </si>
  <si>
    <t>ht329</t>
  </si>
  <si>
    <t>ht330</t>
  </si>
  <si>
    <t>雑誌 TOTAL</t>
  </si>
  <si>
    <t>●リスティング 広告</t>
  </si>
  <si>
    <t>UA</t>
  </si>
  <si>
    <t>adyd</t>
  </si>
  <si>
    <t>YDN（ディスプレイ広告）</t>
  </si>
  <si>
    <t>1/1～1/31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</si>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</sst>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60" t="s">
        <v>1</v>
      </c>
      <c r="F3" s="261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330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5"/>
      <c r="S5" s="335"/>
      <c r="T5" s="335"/>
      <c r="U5" s="335"/>
      <c r="V5" s="10"/>
      <c r="W5" s="59"/>
      <c r="X5" s="144"/>
    </row>
    <row r="6" spans="1:24">
      <c r="A6" s="78"/>
      <c r="B6" s="84" t="s">
        <v>23</v>
      </c>
      <c r="C6" s="84">
        <v>2</v>
      </c>
      <c r="D6" s="331">
        <v>0</v>
      </c>
      <c r="E6" s="79">
        <v>45</v>
      </c>
      <c r="F6" s="79">
        <v>6</v>
      </c>
      <c r="G6" s="79">
        <v>69</v>
      </c>
      <c r="H6" s="91">
        <v>5</v>
      </c>
      <c r="I6" s="92">
        <v>0</v>
      </c>
      <c r="J6" s="145">
        <f>H6+I6</f>
        <v>5</v>
      </c>
      <c r="K6" s="80">
        <f>IFERROR(J6/G6,"-")</f>
        <v>0.072463768115942</v>
      </c>
      <c r="L6" s="79">
        <v>2</v>
      </c>
      <c r="M6" s="79">
        <v>1</v>
      </c>
      <c r="N6" s="80">
        <f>IFERROR(L6/J6,"-")</f>
        <v>0.4</v>
      </c>
      <c r="O6" s="81">
        <f>IFERROR(D6/J6,"-")</f>
        <v>0</v>
      </c>
      <c r="P6" s="82">
        <v>1</v>
      </c>
      <c r="Q6" s="80">
        <f>IFERROR(P6/J6,"-")</f>
        <v>0.2</v>
      </c>
      <c r="R6" s="336">
        <v>373000</v>
      </c>
      <c r="S6" s="337">
        <f>IFERROR(R6/J6,"-")</f>
        <v>74600</v>
      </c>
      <c r="T6" s="337">
        <f>IFERROR(R6/P6,"-")</f>
        <v>373000</v>
      </c>
      <c r="U6" s="331">
        <f>IFERROR(R6-D6,"-")</f>
        <v>373000</v>
      </c>
      <c r="V6" s="83" t="str">
        <f>R6/D6</f>
        <v>0</v>
      </c>
      <c r="W6" s="77"/>
      <c r="X6" s="144"/>
    </row>
    <row r="7" spans="1:24">
      <c r="A7" s="78"/>
      <c r="B7" s="84" t="s">
        <v>24</v>
      </c>
      <c r="C7" s="84">
        <v>10</v>
      </c>
      <c r="D7" s="331">
        <v>1000000</v>
      </c>
      <c r="E7" s="79">
        <v>610</v>
      </c>
      <c r="F7" s="79">
        <v>279</v>
      </c>
      <c r="G7" s="79">
        <v>703</v>
      </c>
      <c r="H7" s="91">
        <v>92</v>
      </c>
      <c r="I7" s="92">
        <v>0</v>
      </c>
      <c r="J7" s="145">
        <f>H7+I7</f>
        <v>92</v>
      </c>
      <c r="K7" s="80">
        <f>IFERROR(J7/G7,"-")</f>
        <v>0.13086770981508</v>
      </c>
      <c r="L7" s="79">
        <v>26</v>
      </c>
      <c r="M7" s="79">
        <v>31</v>
      </c>
      <c r="N7" s="80">
        <f>IFERROR(L7/J7,"-")</f>
        <v>0.28260869565217</v>
      </c>
      <c r="O7" s="81">
        <f>IFERROR(D7/J7,"-")</f>
        <v>10869.565217391</v>
      </c>
      <c r="P7" s="82">
        <v>18</v>
      </c>
      <c r="Q7" s="80">
        <f>IFERROR(P7/J7,"-")</f>
        <v>0.19565217391304</v>
      </c>
      <c r="R7" s="336">
        <v>1553000</v>
      </c>
      <c r="S7" s="337">
        <f>IFERROR(R7/J7,"-")</f>
        <v>16880.434782609</v>
      </c>
      <c r="T7" s="337">
        <f>IFERROR(R7/P7,"-")</f>
        <v>86277.777777778</v>
      </c>
      <c r="U7" s="331">
        <f>IFERROR(R7-D7,"-")</f>
        <v>553000</v>
      </c>
      <c r="V7" s="83">
        <f>R7/D7</f>
        <v>1.553</v>
      </c>
      <c r="W7" s="77"/>
      <c r="X7" s="144"/>
    </row>
    <row r="8" spans="1:24">
      <c r="A8" s="78"/>
      <c r="B8" s="84" t="s">
        <v>25</v>
      </c>
      <c r="C8" s="84">
        <v>2</v>
      </c>
      <c r="D8" s="331">
        <v>1985996</v>
      </c>
      <c r="E8" s="79">
        <v>1838</v>
      </c>
      <c r="F8" s="79">
        <v>0</v>
      </c>
      <c r="G8" s="79">
        <v>102412</v>
      </c>
      <c r="H8" s="91">
        <v>578</v>
      </c>
      <c r="I8" s="92">
        <v>0</v>
      </c>
      <c r="J8" s="145">
        <f>H8+I8</f>
        <v>578</v>
      </c>
      <c r="K8" s="80">
        <f>IFERROR(J8/G8,"-")</f>
        <v>0.0056438698590009</v>
      </c>
      <c r="L8" s="79">
        <v>156</v>
      </c>
      <c r="M8" s="79">
        <v>215</v>
      </c>
      <c r="N8" s="80">
        <f>IFERROR(L8/J8,"-")</f>
        <v>0.26989619377163</v>
      </c>
      <c r="O8" s="81">
        <f>IFERROR(D8/J8,"-")</f>
        <v>3435.9792387543</v>
      </c>
      <c r="P8" s="82">
        <v>135</v>
      </c>
      <c r="Q8" s="80">
        <f>IFERROR(P8/J8,"-")</f>
        <v>0.23356401384083</v>
      </c>
      <c r="R8" s="336">
        <v>9443100</v>
      </c>
      <c r="S8" s="337">
        <f>IFERROR(R8/J8,"-")</f>
        <v>16337.543252595</v>
      </c>
      <c r="T8" s="337">
        <f>IFERROR(R8/P8,"-")</f>
        <v>69948.888888889</v>
      </c>
      <c r="U8" s="331">
        <f>IFERROR(R8-D8,"-")</f>
        <v>7457104</v>
      </c>
      <c r="V8" s="83">
        <f>R8/D8</f>
        <v>4.7548434135819</v>
      </c>
      <c r="W8" s="77"/>
      <c r="X8" s="144"/>
    </row>
    <row r="9" spans="1:24">
      <c r="A9" s="30"/>
      <c r="B9" s="87"/>
      <c r="C9" s="87"/>
      <c r="D9" s="33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8"/>
      <c r="S9" s="338"/>
      <c r="T9" s="338"/>
      <c r="U9" s="338"/>
      <c r="V9" s="33"/>
      <c r="W9" s="59"/>
      <c r="X9" s="144"/>
    </row>
    <row r="10" spans="1:24">
      <c r="A10" s="30"/>
      <c r="B10" s="37"/>
      <c r="C10" s="37"/>
      <c r="D10" s="333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8"/>
      <c r="S10" s="338"/>
      <c r="T10" s="338"/>
      <c r="U10" s="338"/>
      <c r="V10" s="33"/>
      <c r="W10" s="59"/>
      <c r="X10" s="144"/>
    </row>
    <row r="11" spans="1:24">
      <c r="A11" s="19"/>
      <c r="B11" s="41"/>
      <c r="C11" s="41"/>
      <c r="D11" s="334">
        <f>SUM(D6:D9)</f>
        <v>2985996</v>
      </c>
      <c r="E11" s="41">
        <f>SUM(E6:E9)</f>
        <v>2493</v>
      </c>
      <c r="F11" s="41">
        <f>SUM(F6:F9)</f>
        <v>285</v>
      </c>
      <c r="G11" s="41">
        <f>SUM(G6:G9)</f>
        <v>103184</v>
      </c>
      <c r="H11" s="41">
        <f>SUM(H6:H9)</f>
        <v>675</v>
      </c>
      <c r="I11" s="41">
        <f>SUM(I6:I9)</f>
        <v>0</v>
      </c>
      <c r="J11" s="41">
        <f>SUM(J6:J9)</f>
        <v>675</v>
      </c>
      <c r="K11" s="42">
        <f>IFERROR(J11/G11,"-")</f>
        <v>0.0065417118933168</v>
      </c>
      <c r="L11" s="76">
        <f>SUM(L6:L9)</f>
        <v>184</v>
      </c>
      <c r="M11" s="76">
        <f>SUM(M6:M9)</f>
        <v>247</v>
      </c>
      <c r="N11" s="42">
        <f>IFERROR(L11/J11,"-")</f>
        <v>0.27259259259259</v>
      </c>
      <c r="O11" s="43">
        <f>IFERROR(D11/J11,"-")</f>
        <v>4423.6977777778</v>
      </c>
      <c r="P11" s="44">
        <f>SUM(P6:P9)</f>
        <v>154</v>
      </c>
      <c r="Q11" s="42">
        <f>IFERROR(P11/J11,"-")</f>
        <v>0.22814814814815</v>
      </c>
      <c r="R11" s="334">
        <f>SUM(R6:R9)</f>
        <v>11369100</v>
      </c>
      <c r="S11" s="334">
        <f>IFERROR(R11/J11,"-")</f>
        <v>16843.111111111</v>
      </c>
      <c r="T11" s="334">
        <f>IFERROR(R11/P11,"-")</f>
        <v>73825.324675325</v>
      </c>
      <c r="U11" s="334">
        <f>SUM(U6:U9)</f>
        <v>8383104</v>
      </c>
      <c r="V11" s="45">
        <f>IFERROR(R11/D11,"-")</f>
        <v>3.8074732852958</v>
      </c>
      <c r="W11" s="58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 t="str">
        <f>AB6</f>
        <v>0</v>
      </c>
      <c r="B6" s="348" t="s">
        <v>62</v>
      </c>
      <c r="C6" s="348"/>
      <c r="D6" s="348" t="s">
        <v>63</v>
      </c>
      <c r="E6" s="348" t="s">
        <v>64</v>
      </c>
      <c r="F6" s="348" t="s">
        <v>65</v>
      </c>
      <c r="G6" s="90" t="s">
        <v>66</v>
      </c>
      <c r="H6" s="90" t="s">
        <v>67</v>
      </c>
      <c r="I6" s="90" t="s">
        <v>68</v>
      </c>
      <c r="J6" s="331">
        <v>0</v>
      </c>
      <c r="K6" s="79">
        <v>18</v>
      </c>
      <c r="L6" s="79">
        <v>0</v>
      </c>
      <c r="M6" s="79">
        <v>68</v>
      </c>
      <c r="N6" s="91">
        <v>5</v>
      </c>
      <c r="O6" s="92">
        <v>0</v>
      </c>
      <c r="P6" s="93">
        <f>N6+O6</f>
        <v>5</v>
      </c>
      <c r="Q6" s="80">
        <f>IFERROR(P6/M6,"-")</f>
        <v>0.073529411764706</v>
      </c>
      <c r="R6" s="79">
        <v>2</v>
      </c>
      <c r="S6" s="79">
        <v>1</v>
      </c>
      <c r="T6" s="80">
        <f>IFERROR(R6/(P6),"-")</f>
        <v>0.4</v>
      </c>
      <c r="U6" s="337">
        <f>IFERROR(J6/SUM(N6:O7),"-")</f>
        <v>0</v>
      </c>
      <c r="V6" s="82">
        <v>1</v>
      </c>
      <c r="W6" s="80">
        <f>IF(P6=0,"-",V6/P6)</f>
        <v>0.2</v>
      </c>
      <c r="X6" s="336">
        <v>373000</v>
      </c>
      <c r="Y6" s="337">
        <f>IFERROR(X6/P6,"-")</f>
        <v>74600</v>
      </c>
      <c r="Z6" s="337">
        <f>IFERROR(X6/V6,"-")</f>
        <v>373000</v>
      </c>
      <c r="AA6" s="331">
        <f>SUM(X6:X7)-SUM(J6:J7)</f>
        <v>373000</v>
      </c>
      <c r="AB6" s="83" t="str">
        <f>SUM(X6:X7)/SUM(J6:J7)</f>
        <v>0</v>
      </c>
      <c r="AC6" s="77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IFERROR(AO6/AM6,"-")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4</v>
      </c>
      <c r="BO6" s="120">
        <f>IF(P6=0,"",IF(BN6=0,"",(BN6/P6)))</f>
        <v>0.8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</v>
      </c>
      <c r="BY6" s="128">
        <v>1</v>
      </c>
      <c r="BZ6" s="129">
        <f>IFERROR(BY6/BW6,"-")</f>
        <v>1</v>
      </c>
      <c r="CA6" s="130">
        <v>373000</v>
      </c>
      <c r="CB6" s="131">
        <f>IFERROR(CA6/BW6,"-")</f>
        <v>373000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373000</v>
      </c>
      <c r="CQ6" s="141">
        <v>373000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78"/>
      <c r="B7" s="348" t="s">
        <v>69</v>
      </c>
      <c r="C7" s="348"/>
      <c r="D7" s="348" t="s">
        <v>63</v>
      </c>
      <c r="E7" s="348" t="s">
        <v>64</v>
      </c>
      <c r="F7" s="348" t="s">
        <v>70</v>
      </c>
      <c r="G7" s="90"/>
      <c r="H7" s="90"/>
      <c r="I7" s="90"/>
      <c r="J7" s="331"/>
      <c r="K7" s="79">
        <v>27</v>
      </c>
      <c r="L7" s="79">
        <v>6</v>
      </c>
      <c r="M7" s="79">
        <v>1</v>
      </c>
      <c r="N7" s="91">
        <v>0</v>
      </c>
      <c r="O7" s="92">
        <v>0</v>
      </c>
      <c r="P7" s="93">
        <f>N7+O7</f>
        <v>0</v>
      </c>
      <c r="Q7" s="80">
        <f>IFERROR(P7/M7,"-")</f>
        <v>0</v>
      </c>
      <c r="R7" s="79">
        <v>0</v>
      </c>
      <c r="S7" s="79">
        <v>0</v>
      </c>
      <c r="T7" s="80" t="str">
        <f>IFERROR(R7/(P7),"-")</f>
        <v>-</v>
      </c>
      <c r="U7" s="337"/>
      <c r="V7" s="82">
        <v>0</v>
      </c>
      <c r="W7" s="80" t="str">
        <f>IF(P7=0,"-",V7/P7)</f>
        <v>-</v>
      </c>
      <c r="X7" s="336">
        <v>0</v>
      </c>
      <c r="Y7" s="337" t="str">
        <f>IFERROR(X7/P7,"-")</f>
        <v>-</v>
      </c>
      <c r="Z7" s="337" t="str">
        <f>IFERROR(X7/V7,"-")</f>
        <v>-</v>
      </c>
      <c r="AA7" s="331"/>
      <c r="AB7" s="83"/>
      <c r="AC7" s="77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IFERROR(AO7/AM7,"-")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332"/>
      <c r="K8" s="34"/>
      <c r="L8" s="34"/>
      <c r="M8" s="31"/>
      <c r="N8" s="23"/>
      <c r="O8" s="23"/>
      <c r="P8" s="23"/>
      <c r="Q8" s="32"/>
      <c r="R8" s="32"/>
      <c r="S8" s="23"/>
      <c r="T8" s="32"/>
      <c r="U8" s="338"/>
      <c r="V8" s="25"/>
      <c r="W8" s="25"/>
      <c r="X8" s="338"/>
      <c r="Y8" s="338"/>
      <c r="Z8" s="338"/>
      <c r="AA8" s="338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3"/>
      <c r="K9" s="34"/>
      <c r="L9" s="34"/>
      <c r="M9" s="31"/>
      <c r="N9" s="23"/>
      <c r="O9" s="23"/>
      <c r="P9" s="23"/>
      <c r="Q9" s="32"/>
      <c r="R9" s="32"/>
      <c r="S9" s="23"/>
      <c r="T9" s="32"/>
      <c r="U9" s="338"/>
      <c r="V9" s="25"/>
      <c r="W9" s="25"/>
      <c r="X9" s="338"/>
      <c r="Y9" s="338"/>
      <c r="Z9" s="338"/>
      <c r="AA9" s="338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 t="str">
        <f>AB10</f>
        <v>0</v>
      </c>
      <c r="B10" s="39"/>
      <c r="C10" s="39"/>
      <c r="D10" s="39"/>
      <c r="E10" s="39"/>
      <c r="F10" s="39"/>
      <c r="G10" s="40" t="s">
        <v>71</v>
      </c>
      <c r="H10" s="40"/>
      <c r="I10" s="40"/>
      <c r="J10" s="334">
        <f>SUM(J6:J9)</f>
        <v>0</v>
      </c>
      <c r="K10" s="41">
        <f>SUM(K6:K9)</f>
        <v>45</v>
      </c>
      <c r="L10" s="41">
        <f>SUM(L6:L9)</f>
        <v>6</v>
      </c>
      <c r="M10" s="41">
        <f>SUM(M6:M9)</f>
        <v>69</v>
      </c>
      <c r="N10" s="41">
        <f>SUM(N6:N9)</f>
        <v>5</v>
      </c>
      <c r="O10" s="41">
        <f>SUM(O6:O9)</f>
        <v>0</v>
      </c>
      <c r="P10" s="41">
        <f>SUM(P6:P9)</f>
        <v>5</v>
      </c>
      <c r="Q10" s="42">
        <f>IFERROR(P10/M10,"-")</f>
        <v>0.072463768115942</v>
      </c>
      <c r="R10" s="76">
        <f>SUM(R6:R9)</f>
        <v>2</v>
      </c>
      <c r="S10" s="76">
        <f>SUM(S6:S9)</f>
        <v>1</v>
      </c>
      <c r="T10" s="42">
        <f>IFERROR(R10/P10,"-")</f>
        <v>0.4</v>
      </c>
      <c r="U10" s="339">
        <f>IFERROR(J10/P10,"-")</f>
        <v>0</v>
      </c>
      <c r="V10" s="44">
        <f>SUM(V6:V9)</f>
        <v>1</v>
      </c>
      <c r="W10" s="42">
        <f>IFERROR(V10/P10,"-")</f>
        <v>0.2</v>
      </c>
      <c r="X10" s="334">
        <f>SUM(X6:X9)</f>
        <v>373000</v>
      </c>
      <c r="Y10" s="334">
        <f>IFERROR(X10/P10,"-")</f>
        <v>74600</v>
      </c>
      <c r="Z10" s="334">
        <f>IFERROR(X10/V10,"-")</f>
        <v>373000</v>
      </c>
      <c r="AA10" s="334">
        <f>X10-J10</f>
        <v>373000</v>
      </c>
      <c r="AB10" s="45" t="str">
        <f>X10/J10</f>
        <v>0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72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/>
      <c r="B6" s="84"/>
      <c r="C6" s="85"/>
      <c r="D6" s="85"/>
      <c r="E6" s="85"/>
      <c r="F6" s="86"/>
      <c r="G6" s="90"/>
      <c r="H6" s="90"/>
      <c r="I6" s="90"/>
      <c r="J6" s="331"/>
      <c r="K6" s="79"/>
      <c r="L6" s="79"/>
      <c r="M6" s="79"/>
      <c r="N6" s="91"/>
      <c r="O6" s="92"/>
      <c r="P6" s="93"/>
      <c r="Q6" s="80"/>
      <c r="R6" s="79"/>
      <c r="S6" s="79"/>
      <c r="T6" s="80"/>
      <c r="U6" s="337"/>
      <c r="V6" s="82"/>
      <c r="W6" s="80"/>
      <c r="X6" s="336"/>
      <c r="Y6" s="337"/>
      <c r="Z6" s="337"/>
      <c r="AA6" s="331"/>
      <c r="AB6" s="83"/>
      <c r="AC6" s="77"/>
      <c r="AD6" s="94"/>
      <c r="AE6" s="95"/>
      <c r="AF6" s="94"/>
      <c r="AG6" s="96"/>
      <c r="AH6" s="97"/>
      <c r="AI6" s="98"/>
      <c r="AJ6" s="99"/>
      <c r="AK6" s="99"/>
      <c r="AL6" s="99"/>
      <c r="AM6" s="100"/>
      <c r="AN6" s="101"/>
      <c r="AO6" s="100"/>
      <c r="AP6" s="102"/>
      <c r="AQ6" s="103"/>
      <c r="AR6" s="104"/>
      <c r="AS6" s="105"/>
      <c r="AT6" s="105"/>
      <c r="AU6" s="105"/>
      <c r="AV6" s="106"/>
      <c r="AW6" s="107"/>
      <c r="AX6" s="106"/>
      <c r="AY6" s="108"/>
      <c r="AZ6" s="109"/>
      <c r="BA6" s="110"/>
      <c r="BB6" s="111"/>
      <c r="BC6" s="111"/>
      <c r="BD6" s="111"/>
      <c r="BE6" s="112"/>
      <c r="BF6" s="113"/>
      <c r="BG6" s="112"/>
      <c r="BH6" s="114"/>
      <c r="BI6" s="115"/>
      <c r="BJ6" s="116"/>
      <c r="BK6" s="117"/>
      <c r="BL6" s="117"/>
      <c r="BM6" s="117"/>
      <c r="BN6" s="119"/>
      <c r="BO6" s="120"/>
      <c r="BP6" s="121"/>
      <c r="BQ6" s="122"/>
      <c r="BR6" s="123"/>
      <c r="BS6" s="124"/>
      <c r="BT6" s="125"/>
      <c r="BU6" s="125"/>
      <c r="BV6" s="125"/>
      <c r="BW6" s="126"/>
      <c r="BX6" s="127"/>
      <c r="BY6" s="128"/>
      <c r="BZ6" s="129"/>
      <c r="CA6" s="130"/>
      <c r="CB6" s="131"/>
      <c r="CC6" s="132"/>
      <c r="CD6" s="132"/>
      <c r="CE6" s="132"/>
      <c r="CF6" s="133"/>
      <c r="CG6" s="134"/>
      <c r="CH6" s="135"/>
      <c r="CI6" s="136"/>
      <c r="CJ6" s="137"/>
      <c r="CK6" s="138"/>
      <c r="CL6" s="139"/>
      <c r="CM6" s="139"/>
      <c r="CN6" s="139"/>
      <c r="CO6" s="140"/>
      <c r="CP6" s="141"/>
      <c r="CQ6" s="141"/>
      <c r="CR6" s="141"/>
      <c r="CS6" s="142"/>
    </row>
    <row r="7" spans="1:98">
      <c r="A7" s="78"/>
      <c r="B7" s="84"/>
      <c r="C7" s="85"/>
      <c r="D7" s="85"/>
      <c r="E7" s="85"/>
      <c r="F7" s="86"/>
      <c r="G7" s="90"/>
      <c r="H7" s="90"/>
      <c r="I7" s="90"/>
      <c r="J7" s="331"/>
      <c r="K7" s="79"/>
      <c r="L7" s="79"/>
      <c r="M7" s="79"/>
      <c r="N7" s="91"/>
      <c r="O7" s="92"/>
      <c r="P7" s="93"/>
      <c r="Q7" s="80"/>
      <c r="R7" s="79"/>
      <c r="S7" s="79"/>
      <c r="T7" s="80"/>
      <c r="U7" s="337"/>
      <c r="V7" s="82"/>
      <c r="W7" s="80"/>
      <c r="X7" s="336"/>
      <c r="Y7" s="337"/>
      <c r="Z7" s="337"/>
      <c r="AA7" s="331"/>
      <c r="AB7" s="83"/>
      <c r="AC7" s="77"/>
      <c r="AD7" s="94"/>
      <c r="AE7" s="95"/>
      <c r="AF7" s="94"/>
      <c r="AG7" s="96"/>
      <c r="AH7" s="97"/>
      <c r="AI7" s="98"/>
      <c r="AJ7" s="99"/>
      <c r="AK7" s="99"/>
      <c r="AL7" s="99"/>
      <c r="AM7" s="100"/>
      <c r="AN7" s="101"/>
      <c r="AO7" s="100"/>
      <c r="AP7" s="102"/>
      <c r="AQ7" s="103"/>
      <c r="AR7" s="104"/>
      <c r="AS7" s="105"/>
      <c r="AT7" s="105"/>
      <c r="AU7" s="105"/>
      <c r="AV7" s="106"/>
      <c r="AW7" s="107"/>
      <c r="AX7" s="106"/>
      <c r="AY7" s="108"/>
      <c r="AZ7" s="109"/>
      <c r="BA7" s="110"/>
      <c r="BB7" s="111"/>
      <c r="BC7" s="111"/>
      <c r="BD7" s="111"/>
      <c r="BE7" s="112"/>
      <c r="BF7" s="113"/>
      <c r="BG7" s="112"/>
      <c r="BH7" s="114"/>
      <c r="BI7" s="115"/>
      <c r="BJ7" s="116"/>
      <c r="BK7" s="117"/>
      <c r="BL7" s="117"/>
      <c r="BM7" s="117"/>
      <c r="BN7" s="119"/>
      <c r="BO7" s="120"/>
      <c r="BP7" s="121"/>
      <c r="BQ7" s="122"/>
      <c r="BR7" s="123"/>
      <c r="BS7" s="124"/>
      <c r="BT7" s="125"/>
      <c r="BU7" s="125"/>
      <c r="BV7" s="125"/>
      <c r="BW7" s="126"/>
      <c r="BX7" s="127"/>
      <c r="BY7" s="128"/>
      <c r="BZ7" s="129"/>
      <c r="CA7" s="130"/>
      <c r="CB7" s="131"/>
      <c r="CC7" s="132"/>
      <c r="CD7" s="132"/>
      <c r="CE7" s="132"/>
      <c r="CF7" s="133"/>
      <c r="CG7" s="134"/>
      <c r="CH7" s="135"/>
      <c r="CI7" s="136"/>
      <c r="CJ7" s="137"/>
      <c r="CK7" s="138"/>
      <c r="CL7" s="139"/>
      <c r="CM7" s="139"/>
      <c r="CN7" s="139"/>
      <c r="CO7" s="140"/>
      <c r="CP7" s="141"/>
      <c r="CQ7" s="141"/>
      <c r="CR7" s="141"/>
      <c r="CS7" s="142"/>
    </row>
    <row r="8" spans="1:98">
      <c r="A8" s="78"/>
      <c r="B8" s="84"/>
      <c r="C8" s="85"/>
      <c r="D8" s="85"/>
      <c r="E8" s="85"/>
      <c r="F8" s="86"/>
      <c r="G8" s="90"/>
      <c r="H8" s="90"/>
      <c r="I8" s="90"/>
      <c r="J8" s="331"/>
      <c r="K8" s="79"/>
      <c r="L8" s="79"/>
      <c r="M8" s="79"/>
      <c r="N8" s="91"/>
      <c r="O8" s="92"/>
      <c r="P8" s="93"/>
      <c r="Q8" s="80"/>
      <c r="R8" s="79"/>
      <c r="S8" s="79"/>
      <c r="T8" s="80"/>
      <c r="U8" s="337"/>
      <c r="V8" s="82"/>
      <c r="W8" s="80"/>
      <c r="X8" s="336"/>
      <c r="Y8" s="337"/>
      <c r="Z8" s="337"/>
      <c r="AA8" s="331"/>
      <c r="AB8" s="83"/>
      <c r="AC8" s="77"/>
      <c r="AD8" s="94"/>
      <c r="AE8" s="95"/>
      <c r="AF8" s="94"/>
      <c r="AG8" s="96"/>
      <c r="AH8" s="97"/>
      <c r="AI8" s="98"/>
      <c r="AJ8" s="99"/>
      <c r="AK8" s="99"/>
      <c r="AL8" s="99"/>
      <c r="AM8" s="100"/>
      <c r="AN8" s="101"/>
      <c r="AO8" s="100"/>
      <c r="AP8" s="102"/>
      <c r="AQ8" s="103"/>
      <c r="AR8" s="104"/>
      <c r="AS8" s="105"/>
      <c r="AT8" s="105"/>
      <c r="AU8" s="105"/>
      <c r="AV8" s="106"/>
      <c r="AW8" s="107"/>
      <c r="AX8" s="106"/>
      <c r="AY8" s="108"/>
      <c r="AZ8" s="109"/>
      <c r="BA8" s="110"/>
      <c r="BB8" s="111"/>
      <c r="BC8" s="111"/>
      <c r="BD8" s="111"/>
      <c r="BE8" s="112"/>
      <c r="BF8" s="113"/>
      <c r="BG8" s="112"/>
      <c r="BH8" s="114"/>
      <c r="BI8" s="115"/>
      <c r="BJ8" s="116"/>
      <c r="BK8" s="117"/>
      <c r="BL8" s="117"/>
      <c r="BM8" s="117"/>
      <c r="BN8" s="119"/>
      <c r="BO8" s="120"/>
      <c r="BP8" s="121"/>
      <c r="BQ8" s="122"/>
      <c r="BR8" s="123"/>
      <c r="BS8" s="124"/>
      <c r="BT8" s="125"/>
      <c r="BU8" s="125"/>
      <c r="BV8" s="125"/>
      <c r="BW8" s="126"/>
      <c r="BX8" s="127"/>
      <c r="BY8" s="128"/>
      <c r="BZ8" s="129"/>
      <c r="CA8" s="130"/>
      <c r="CB8" s="131"/>
      <c r="CC8" s="132"/>
      <c r="CD8" s="132"/>
      <c r="CE8" s="132"/>
      <c r="CF8" s="133"/>
      <c r="CG8" s="134"/>
      <c r="CH8" s="135"/>
      <c r="CI8" s="136"/>
      <c r="CJ8" s="137"/>
      <c r="CK8" s="138"/>
      <c r="CL8" s="139"/>
      <c r="CM8" s="139"/>
      <c r="CN8" s="139"/>
      <c r="CO8" s="140"/>
      <c r="CP8" s="141"/>
      <c r="CQ8" s="141"/>
      <c r="CR8" s="141"/>
      <c r="CS8" s="142"/>
    </row>
    <row r="9" spans="1:98">
      <c r="A9" s="78"/>
      <c r="B9" s="84"/>
      <c r="C9" s="85"/>
      <c r="D9" s="85"/>
      <c r="E9" s="85"/>
      <c r="F9" s="86"/>
      <c r="G9" s="90"/>
      <c r="H9" s="90"/>
      <c r="I9" s="90"/>
      <c r="J9" s="331"/>
      <c r="K9" s="79"/>
      <c r="L9" s="79"/>
      <c r="M9" s="79"/>
      <c r="N9" s="91"/>
      <c r="O9" s="92"/>
      <c r="P9" s="93"/>
      <c r="Q9" s="80"/>
      <c r="R9" s="79"/>
      <c r="S9" s="79"/>
      <c r="T9" s="80"/>
      <c r="U9" s="337"/>
      <c r="V9" s="82"/>
      <c r="W9" s="80"/>
      <c r="X9" s="336"/>
      <c r="Y9" s="337"/>
      <c r="Z9" s="337"/>
      <c r="AA9" s="331"/>
      <c r="AB9" s="83"/>
      <c r="AC9" s="77"/>
      <c r="AD9" s="94"/>
      <c r="AE9" s="95"/>
      <c r="AF9" s="94"/>
      <c r="AG9" s="96"/>
      <c r="AH9" s="97"/>
      <c r="AI9" s="98"/>
      <c r="AJ9" s="99"/>
      <c r="AK9" s="99"/>
      <c r="AL9" s="99"/>
      <c r="AM9" s="100"/>
      <c r="AN9" s="101"/>
      <c r="AO9" s="100"/>
      <c r="AP9" s="102"/>
      <c r="AQ9" s="103"/>
      <c r="AR9" s="104"/>
      <c r="AS9" s="105"/>
      <c r="AT9" s="105"/>
      <c r="AU9" s="105"/>
      <c r="AV9" s="106"/>
      <c r="AW9" s="107"/>
      <c r="AX9" s="106"/>
      <c r="AY9" s="108"/>
      <c r="AZ9" s="109"/>
      <c r="BA9" s="110"/>
      <c r="BB9" s="111"/>
      <c r="BC9" s="111"/>
      <c r="BD9" s="111"/>
      <c r="BE9" s="112"/>
      <c r="BF9" s="113"/>
      <c r="BG9" s="112"/>
      <c r="BH9" s="114"/>
      <c r="BI9" s="115"/>
      <c r="BJ9" s="116"/>
      <c r="BK9" s="117"/>
      <c r="BL9" s="117"/>
      <c r="BM9" s="117"/>
      <c r="BN9" s="119"/>
      <c r="BO9" s="120"/>
      <c r="BP9" s="121"/>
      <c r="BQ9" s="122"/>
      <c r="BR9" s="123"/>
      <c r="BS9" s="124"/>
      <c r="BT9" s="125"/>
      <c r="BU9" s="125"/>
      <c r="BV9" s="125"/>
      <c r="BW9" s="126"/>
      <c r="BX9" s="127"/>
      <c r="BY9" s="128"/>
      <c r="BZ9" s="129"/>
      <c r="CA9" s="130"/>
      <c r="CB9" s="131"/>
      <c r="CC9" s="132"/>
      <c r="CD9" s="132"/>
      <c r="CE9" s="132"/>
      <c r="CF9" s="133"/>
      <c r="CG9" s="134"/>
      <c r="CH9" s="135"/>
      <c r="CI9" s="136"/>
      <c r="CJ9" s="137"/>
      <c r="CK9" s="138"/>
      <c r="CL9" s="139"/>
      <c r="CM9" s="139"/>
      <c r="CN9" s="139"/>
      <c r="CO9" s="140"/>
      <c r="CP9" s="141"/>
      <c r="CQ9" s="141"/>
      <c r="CR9" s="141"/>
      <c r="CS9" s="142"/>
    </row>
    <row r="10" spans="1:98">
      <c r="A10" s="78">
        <f>AB10</f>
        <v>1.553</v>
      </c>
      <c r="B10" s="348" t="s">
        <v>73</v>
      </c>
      <c r="C10" s="348"/>
      <c r="D10" s="348"/>
      <c r="E10" s="348"/>
      <c r="F10" s="348" t="s">
        <v>65</v>
      </c>
      <c r="G10" s="90" t="s">
        <v>74</v>
      </c>
      <c r="H10" s="90"/>
      <c r="I10" s="349" t="s">
        <v>75</v>
      </c>
      <c r="J10" s="331">
        <v>1000000</v>
      </c>
      <c r="K10" s="79">
        <v>97</v>
      </c>
      <c r="L10" s="79">
        <v>0</v>
      </c>
      <c r="M10" s="79">
        <v>414</v>
      </c>
      <c r="N10" s="91">
        <v>37</v>
      </c>
      <c r="O10" s="92">
        <v>0</v>
      </c>
      <c r="P10" s="93">
        <f>N10+O10</f>
        <v>37</v>
      </c>
      <c r="Q10" s="80">
        <f>IFERROR(P10/M10,"-")</f>
        <v>0.089371980676328</v>
      </c>
      <c r="R10" s="79">
        <v>5</v>
      </c>
      <c r="S10" s="79">
        <v>18</v>
      </c>
      <c r="T10" s="80">
        <f>IFERROR(R10/(P10),"-")</f>
        <v>0.13513513513514</v>
      </c>
      <c r="U10" s="337">
        <f>IFERROR(J10/SUM(N10:O15),"-")</f>
        <v>10869.565217391</v>
      </c>
      <c r="V10" s="82">
        <v>6</v>
      </c>
      <c r="W10" s="80">
        <f>IF(P10=0,"-",V10/P10)</f>
        <v>0.16216216216216</v>
      </c>
      <c r="X10" s="336">
        <v>670000</v>
      </c>
      <c r="Y10" s="337">
        <f>IFERROR(X10/P10,"-")</f>
        <v>18108.108108108</v>
      </c>
      <c r="Z10" s="337">
        <f>IFERROR(X10/V10,"-")</f>
        <v>111666.66666667</v>
      </c>
      <c r="AA10" s="331">
        <f>SUM(X10:X15)-SUM(J10:J15)</f>
        <v>553000</v>
      </c>
      <c r="AB10" s="83">
        <f>SUM(X10:X15)/SUM(J10:J15)</f>
        <v>1.553</v>
      </c>
      <c r="AC10" s="77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11</v>
      </c>
      <c r="AN10" s="101">
        <f>IF(P10=0,"",IF(AM10=0,"",(AM10/P10)))</f>
        <v>0.2972972972973</v>
      </c>
      <c r="AO10" s="100"/>
      <c r="AP10" s="102">
        <f>IFERROR(AO10/AM10,"-")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6</v>
      </c>
      <c r="AW10" s="107">
        <f>IF(P10=0,"",IF(AV10=0,"",(AV10/P10)))</f>
        <v>0.16216216216216</v>
      </c>
      <c r="AX10" s="106">
        <v>3</v>
      </c>
      <c r="AY10" s="108">
        <f>IFERROR(AX10/AV10,"-")</f>
        <v>0.5</v>
      </c>
      <c r="AZ10" s="109">
        <v>29000</v>
      </c>
      <c r="BA10" s="110">
        <f>IFERROR(AZ10/AV10,"-")</f>
        <v>4833.3333333333</v>
      </c>
      <c r="BB10" s="111">
        <v>1</v>
      </c>
      <c r="BC10" s="111">
        <v>1</v>
      </c>
      <c r="BD10" s="111">
        <v>1</v>
      </c>
      <c r="BE10" s="112">
        <v>5</v>
      </c>
      <c r="BF10" s="113">
        <f>IF(P10=0,"",IF(BE10=0,"",(BE10/P10)))</f>
        <v>0.13513513513514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12</v>
      </c>
      <c r="BO10" s="120">
        <f>IF(P10=0,"",IF(BN10=0,"",(BN10/P10)))</f>
        <v>0.32432432432432</v>
      </c>
      <c r="BP10" s="121">
        <v>2</v>
      </c>
      <c r="BQ10" s="122">
        <f>IFERROR(BP10/BN10,"-")</f>
        <v>0.16666666666667</v>
      </c>
      <c r="BR10" s="123">
        <v>43000</v>
      </c>
      <c r="BS10" s="124">
        <f>IFERROR(BR10/BN10,"-")</f>
        <v>3583.3333333333</v>
      </c>
      <c r="BT10" s="125"/>
      <c r="BU10" s="125"/>
      <c r="BV10" s="125">
        <v>2</v>
      </c>
      <c r="BW10" s="126">
        <v>3</v>
      </c>
      <c r="BX10" s="127">
        <f>IF(P10=0,"",IF(BW10=0,"",(BW10/P10)))</f>
        <v>0.081081081081081</v>
      </c>
      <c r="BY10" s="128">
        <v>1</v>
      </c>
      <c r="BZ10" s="129">
        <f>IFERROR(BY10/BW10,"-")</f>
        <v>0.33333333333333</v>
      </c>
      <c r="CA10" s="130">
        <v>608000</v>
      </c>
      <c r="CB10" s="131">
        <f>IFERROR(CA10/BW10,"-")</f>
        <v>202666.66666667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6</v>
      </c>
      <c r="CP10" s="141">
        <v>670000</v>
      </c>
      <c r="CQ10" s="141">
        <v>608000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8" t="s">
        <v>76</v>
      </c>
      <c r="C11" s="348"/>
      <c r="D11" s="348"/>
      <c r="E11" s="348"/>
      <c r="F11" s="348" t="s">
        <v>65</v>
      </c>
      <c r="G11" s="90"/>
      <c r="H11" s="90"/>
      <c r="I11" s="90"/>
      <c r="J11" s="331"/>
      <c r="K11" s="79">
        <v>0</v>
      </c>
      <c r="L11" s="79">
        <v>0</v>
      </c>
      <c r="M11" s="79">
        <v>0</v>
      </c>
      <c r="N11" s="91">
        <v>0</v>
      </c>
      <c r="O11" s="92">
        <v>0</v>
      </c>
      <c r="P11" s="93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7"/>
      <c r="V11" s="82">
        <v>0</v>
      </c>
      <c r="W11" s="80" t="str">
        <f>IF(P11=0,"-",V11/P11)</f>
        <v>-</v>
      </c>
      <c r="X11" s="336">
        <v>0</v>
      </c>
      <c r="Y11" s="337" t="str">
        <f>IFERROR(X11/P11,"-")</f>
        <v>-</v>
      </c>
      <c r="Z11" s="337" t="str">
        <f>IFERROR(X11/V11,"-")</f>
        <v>-</v>
      </c>
      <c r="AA11" s="331"/>
      <c r="AB11" s="83"/>
      <c r="AC11" s="77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IFERROR(AO11/AM11,"-")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348" t="s">
        <v>77</v>
      </c>
      <c r="C12" s="348"/>
      <c r="D12" s="348"/>
      <c r="E12" s="348"/>
      <c r="F12" s="348" t="s">
        <v>65</v>
      </c>
      <c r="G12" s="90"/>
      <c r="H12" s="90"/>
      <c r="I12" s="90"/>
      <c r="J12" s="332"/>
      <c r="K12" s="34">
        <v>0</v>
      </c>
      <c r="L12" s="34">
        <v>0</v>
      </c>
      <c r="M12" s="31">
        <v>0</v>
      </c>
      <c r="N12" s="23">
        <v>0</v>
      </c>
      <c r="O12" s="23">
        <v>0</v>
      </c>
      <c r="P12" s="23">
        <f>N12+O12</f>
        <v>0</v>
      </c>
      <c r="Q12" s="32" t="str">
        <f>IFERROR(P12/M12,"-")</f>
        <v>-</v>
      </c>
      <c r="R12" s="32">
        <v>0</v>
      </c>
      <c r="S12" s="23">
        <v>0</v>
      </c>
      <c r="T12" s="32" t="str">
        <f>IFERROR(R12/(P12),"-")</f>
        <v>-</v>
      </c>
      <c r="U12" s="338"/>
      <c r="V12" s="25">
        <v>0</v>
      </c>
      <c r="W12" s="25" t="str">
        <f>IF(P12=0,"-",V12/P12)</f>
        <v>-</v>
      </c>
      <c r="X12" s="338">
        <v>0</v>
      </c>
      <c r="Y12" s="338" t="str">
        <f>IFERROR(X12/P12,"-")</f>
        <v>-</v>
      </c>
      <c r="Z12" s="338" t="str">
        <f>IFERROR(X12/V12,"-")</f>
        <v>-</v>
      </c>
      <c r="AA12" s="338"/>
      <c r="AB12" s="33"/>
      <c r="AC12" s="57"/>
      <c r="AD12" s="61"/>
      <c r="AE12" s="62" t="str">
        <f>IF(P12=0,"",IF(AD12=0,"",(AD12/P12)))</f>
        <v/>
      </c>
      <c r="AF12" s="61"/>
      <c r="AG12" s="65" t="str">
        <f>IFERROR(AF12/AD12,"-")</f>
        <v>-</v>
      </c>
      <c r="AH12" s="66"/>
      <c r="AI12" s="67" t="str">
        <f>IFERROR(AH12/AD12,"-")</f>
        <v>-</v>
      </c>
      <c r="AJ12" s="68"/>
      <c r="AK12" s="68"/>
      <c r="AL12" s="68"/>
      <c r="AM12" s="61"/>
      <c r="AN12" s="62" t="str">
        <f>IF(P12=0,"",IF(AM12=0,"",(AM12/P12)))</f>
        <v/>
      </c>
      <c r="AO12" s="61"/>
      <c r="AP12" s="65" t="str">
        <f>IFERROR(AO12/AM12,"-")</f>
        <v>-</v>
      </c>
      <c r="AQ12" s="66"/>
      <c r="AR12" s="67" t="str">
        <f>IFERROR(AQ12/AM12,"-")</f>
        <v>-</v>
      </c>
      <c r="AS12" s="68"/>
      <c r="AT12" s="68"/>
      <c r="AU12" s="68"/>
      <c r="AV12" s="61"/>
      <c r="AW12" s="62" t="str">
        <f>IF(P12=0,"",IF(AV12=0,"",(AV12/P12)))</f>
        <v/>
      </c>
      <c r="AX12" s="61"/>
      <c r="AY12" s="65" t="str">
        <f>IFERROR(AX12/AV12,"-")</f>
        <v>-</v>
      </c>
      <c r="AZ12" s="66"/>
      <c r="BA12" s="67" t="str">
        <f>IFERROR(AZ12/AV12,"-")</f>
        <v>-</v>
      </c>
      <c r="BB12" s="68"/>
      <c r="BC12" s="68"/>
      <c r="BD12" s="68"/>
      <c r="BE12" s="61"/>
      <c r="BF12" s="62" t="str">
        <f>IF(P12=0,"",IF(BE12=0,"",(BE12/P12)))</f>
        <v/>
      </c>
      <c r="BG12" s="61"/>
      <c r="BH12" s="65" t="str">
        <f>IFERROR(BG12/BE12,"-")</f>
        <v>-</v>
      </c>
      <c r="BI12" s="66"/>
      <c r="BJ12" s="67" t="str">
        <f>IFERROR(BI12/BE12,"-")</f>
        <v>-</v>
      </c>
      <c r="BK12" s="68"/>
      <c r="BL12" s="68"/>
      <c r="BM12" s="68"/>
      <c r="BN12" s="63"/>
      <c r="BO12" s="64" t="str">
        <f>IF(P12=0,"",IF(BN12=0,"",(BN12/P12)))</f>
        <v/>
      </c>
      <c r="BP12" s="61"/>
      <c r="BQ12" s="65" t="str">
        <f>IFERROR(BP12/BN12,"-")</f>
        <v>-</v>
      </c>
      <c r="BR12" s="66"/>
      <c r="BS12" s="67" t="str">
        <f>IFERROR(BR12/BN12,"-")</f>
        <v>-</v>
      </c>
      <c r="BT12" s="68"/>
      <c r="BU12" s="68"/>
      <c r="BV12" s="68"/>
      <c r="BW12" s="63"/>
      <c r="BX12" s="64" t="str">
        <f>IF(P12=0,"",IF(BW12=0,"",(BW12/P12)))</f>
        <v/>
      </c>
      <c r="BY12" s="61"/>
      <c r="BZ12" s="65" t="str">
        <f>IFERROR(BY12/BW12,"-")</f>
        <v>-</v>
      </c>
      <c r="CA12" s="66"/>
      <c r="CB12" s="67" t="str">
        <f>IFERROR(CA12/BW12,"-")</f>
        <v>-</v>
      </c>
      <c r="CC12" s="68"/>
      <c r="CD12" s="68"/>
      <c r="CE12" s="68"/>
      <c r="CF12" s="63"/>
      <c r="CG12" s="64" t="str">
        <f>IF(P12=0,"",IF(CF12=0,"",(CF12/P12)))</f>
        <v/>
      </c>
      <c r="CH12" s="61"/>
      <c r="CI12" s="65" t="str">
        <f>IFERROR(CH12/CF12,"-")</f>
        <v>-</v>
      </c>
      <c r="CJ12" s="66"/>
      <c r="CK12" s="67" t="str">
        <f>IFERROR(CJ12/CF12,"-")</f>
        <v>-</v>
      </c>
      <c r="CL12" s="68"/>
      <c r="CM12" s="68"/>
      <c r="CN12" s="68"/>
      <c r="CO12" s="69">
        <v>0</v>
      </c>
      <c r="CP12" s="66">
        <v>0</v>
      </c>
      <c r="CQ12" s="66"/>
      <c r="CR12" s="66"/>
      <c r="CS12" s="70" t="str">
        <f>IF(AND(CQ12=0,CR12=0),"",IF(AND(CQ12&lt;=100000,CR12&lt;=100000),"",IF(CQ12/CP12&gt;0.7,"男高",IF(CR12/CP12&gt;0.7,"女高",""))))</f>
        <v/>
      </c>
    </row>
    <row r="13" spans="1:98">
      <c r="A13" s="30"/>
      <c r="B13" s="348" t="s">
        <v>78</v>
      </c>
      <c r="C13" s="348"/>
      <c r="D13" s="348"/>
      <c r="E13" s="348"/>
      <c r="F13" s="348" t="s">
        <v>70</v>
      </c>
      <c r="G13" s="36"/>
      <c r="H13" s="36"/>
      <c r="I13" s="73"/>
      <c r="J13" s="333"/>
      <c r="K13" s="34">
        <v>497</v>
      </c>
      <c r="L13" s="34">
        <v>268</v>
      </c>
      <c r="M13" s="31">
        <v>266</v>
      </c>
      <c r="N13" s="23">
        <v>55</v>
      </c>
      <c r="O13" s="23">
        <v>0</v>
      </c>
      <c r="P13" s="23">
        <f>N13+O13</f>
        <v>55</v>
      </c>
      <c r="Q13" s="32">
        <f>IFERROR(P13/M13,"-")</f>
        <v>0.20676691729323</v>
      </c>
      <c r="R13" s="32">
        <v>21</v>
      </c>
      <c r="S13" s="23">
        <v>13</v>
      </c>
      <c r="T13" s="32">
        <f>IFERROR(R13/(P13),"-")</f>
        <v>0.38181818181818</v>
      </c>
      <c r="U13" s="338"/>
      <c r="V13" s="25">
        <v>12</v>
      </c>
      <c r="W13" s="25">
        <f>IF(P13=0,"-",V13/P13)</f>
        <v>0.21818181818182</v>
      </c>
      <c r="X13" s="338">
        <v>883000</v>
      </c>
      <c r="Y13" s="338">
        <f>IFERROR(X13/P13,"-")</f>
        <v>16054.545454545</v>
      </c>
      <c r="Z13" s="338">
        <f>IFERROR(X13/V13,"-")</f>
        <v>73583.333333333</v>
      </c>
      <c r="AA13" s="338"/>
      <c r="AB13" s="33"/>
      <c r="AC13" s="59"/>
      <c r="AD13" s="61">
        <v>1</v>
      </c>
      <c r="AE13" s="62">
        <f>IF(P13=0,"",IF(AD13=0,"",(AD13/P13)))</f>
        <v>0.018181818181818</v>
      </c>
      <c r="AF13" s="61"/>
      <c r="AG13" s="65">
        <f>IFERROR(AF13/AD13,"-")</f>
        <v>0</v>
      </c>
      <c r="AH13" s="66"/>
      <c r="AI13" s="67">
        <f>IFERROR(AH13/AD13,"-")</f>
        <v>0</v>
      </c>
      <c r="AJ13" s="68"/>
      <c r="AK13" s="68"/>
      <c r="AL13" s="68"/>
      <c r="AM13" s="61">
        <v>7</v>
      </c>
      <c r="AN13" s="62">
        <f>IF(P13=0,"",IF(AM13=0,"",(AM13/P13)))</f>
        <v>0.12727272727273</v>
      </c>
      <c r="AO13" s="61"/>
      <c r="AP13" s="65">
        <f>IFERROR(AO13/AM13,"-")</f>
        <v>0</v>
      </c>
      <c r="AQ13" s="66"/>
      <c r="AR13" s="67">
        <f>IFERROR(AQ13/AM13,"-")</f>
        <v>0</v>
      </c>
      <c r="AS13" s="68"/>
      <c r="AT13" s="68"/>
      <c r="AU13" s="68"/>
      <c r="AV13" s="61">
        <v>2</v>
      </c>
      <c r="AW13" s="62">
        <f>IF(P13=0,"",IF(AV13=0,"",(AV13/P13)))</f>
        <v>0.036363636363636</v>
      </c>
      <c r="AX13" s="61"/>
      <c r="AY13" s="65">
        <f>IFERROR(AX13/AV13,"-")</f>
        <v>0</v>
      </c>
      <c r="AZ13" s="66"/>
      <c r="BA13" s="67">
        <f>IFERROR(AZ13/AV13,"-")</f>
        <v>0</v>
      </c>
      <c r="BB13" s="68"/>
      <c r="BC13" s="68"/>
      <c r="BD13" s="68"/>
      <c r="BE13" s="61">
        <v>13</v>
      </c>
      <c r="BF13" s="62">
        <f>IF(P13=0,"",IF(BE13=0,"",(BE13/P13)))</f>
        <v>0.23636363636364</v>
      </c>
      <c r="BG13" s="61">
        <v>2</v>
      </c>
      <c r="BH13" s="65">
        <f>IFERROR(BG13/BE13,"-")</f>
        <v>0.15384615384615</v>
      </c>
      <c r="BI13" s="66">
        <v>28000</v>
      </c>
      <c r="BJ13" s="67">
        <f>IFERROR(BI13/BE13,"-")</f>
        <v>2153.8461538462</v>
      </c>
      <c r="BK13" s="68"/>
      <c r="BL13" s="68">
        <v>1</v>
      </c>
      <c r="BM13" s="68">
        <v>1</v>
      </c>
      <c r="BN13" s="63">
        <v>16</v>
      </c>
      <c r="BO13" s="64">
        <f>IF(P13=0,"",IF(BN13=0,"",(BN13/P13)))</f>
        <v>0.29090909090909</v>
      </c>
      <c r="BP13" s="61">
        <v>3</v>
      </c>
      <c r="BQ13" s="65">
        <f>IFERROR(BP13/BN13,"-")</f>
        <v>0.1875</v>
      </c>
      <c r="BR13" s="66">
        <v>289000</v>
      </c>
      <c r="BS13" s="67">
        <f>IFERROR(BR13/BN13,"-")</f>
        <v>18062.5</v>
      </c>
      <c r="BT13" s="68">
        <v>1</v>
      </c>
      <c r="BU13" s="68"/>
      <c r="BV13" s="68">
        <v>2</v>
      </c>
      <c r="BW13" s="63">
        <v>12</v>
      </c>
      <c r="BX13" s="64">
        <f>IF(P13=0,"",IF(BW13=0,"",(BW13/P13)))</f>
        <v>0.21818181818182</v>
      </c>
      <c r="BY13" s="61">
        <v>3</v>
      </c>
      <c r="BZ13" s="65">
        <f>IFERROR(BY13/BW13,"-")</f>
        <v>0.25</v>
      </c>
      <c r="CA13" s="66">
        <v>494000</v>
      </c>
      <c r="CB13" s="67">
        <f>IFERROR(CA13/BW13,"-")</f>
        <v>41166.666666667</v>
      </c>
      <c r="CC13" s="68">
        <v>2</v>
      </c>
      <c r="CD13" s="68"/>
      <c r="CE13" s="68">
        <v>1</v>
      </c>
      <c r="CF13" s="63">
        <v>4</v>
      </c>
      <c r="CG13" s="64">
        <f>IF(P13=0,"",IF(CF13=0,"",(CF13/P13)))</f>
        <v>0.072727272727273</v>
      </c>
      <c r="CH13" s="61">
        <v>4</v>
      </c>
      <c r="CI13" s="65">
        <f>IFERROR(CH13/CF13,"-")</f>
        <v>1</v>
      </c>
      <c r="CJ13" s="66">
        <v>72000</v>
      </c>
      <c r="CK13" s="67">
        <f>IFERROR(CJ13/CF13,"-")</f>
        <v>18000</v>
      </c>
      <c r="CL13" s="68">
        <v>1</v>
      </c>
      <c r="CM13" s="68"/>
      <c r="CN13" s="68">
        <v>3</v>
      </c>
      <c r="CO13" s="69">
        <v>12</v>
      </c>
      <c r="CP13" s="66">
        <v>883000</v>
      </c>
      <c r="CQ13" s="66">
        <v>488000</v>
      </c>
      <c r="CR13" s="66"/>
      <c r="CS13" s="70" t="str">
        <f>IF(AND(CQ13=0,CR13=0),"",IF(AND(CQ13&lt;=100000,CR13&lt;=100000),"",IF(CQ13/CP13&gt;0.7,"男高",IF(CR13/CP13&gt;0.7,"女高",""))))</f>
        <v/>
      </c>
    </row>
    <row r="14" spans="1:98">
      <c r="A14" s="19"/>
      <c r="B14" s="348" t="s">
        <v>79</v>
      </c>
      <c r="C14" s="348"/>
      <c r="D14" s="348"/>
      <c r="E14" s="348"/>
      <c r="F14" s="348" t="s">
        <v>70</v>
      </c>
      <c r="G14" s="40"/>
      <c r="H14" s="40"/>
      <c r="I14" s="40"/>
      <c r="J14" s="334"/>
      <c r="K14" s="41">
        <v>6</v>
      </c>
      <c r="L14" s="41">
        <v>5</v>
      </c>
      <c r="M14" s="41">
        <v>0</v>
      </c>
      <c r="N14" s="41">
        <v>0</v>
      </c>
      <c r="O14" s="41">
        <v>0</v>
      </c>
      <c r="P14" s="41">
        <f>N14+O14</f>
        <v>0</v>
      </c>
      <c r="Q14" s="42" t="str">
        <f>IFERROR(P14/M14,"-")</f>
        <v>-</v>
      </c>
      <c r="R14" s="76">
        <v>0</v>
      </c>
      <c r="S14" s="76">
        <v>0</v>
      </c>
      <c r="T14" s="42" t="str">
        <f>IFERROR(R14/(P14),"-")</f>
        <v>-</v>
      </c>
      <c r="U14" s="339"/>
      <c r="V14" s="44">
        <v>0</v>
      </c>
      <c r="W14" s="42" t="str">
        <f>IF(P14=0,"-",V14/P14)</f>
        <v>-</v>
      </c>
      <c r="X14" s="334">
        <v>0</v>
      </c>
      <c r="Y14" s="334" t="str">
        <f>IFERROR(X14/P14,"-")</f>
        <v>-</v>
      </c>
      <c r="Z14" s="334" t="str">
        <f>IFERROR(X14/V14,"-")</f>
        <v>-</v>
      </c>
      <c r="AA14" s="334"/>
      <c r="AB14" s="45"/>
      <c r="AC14" s="58"/>
      <c r="AD14" s="60"/>
      <c r="AE14" s="60" t="str">
        <f>IF(P14=0,"",IF(AD14=0,"",(AD14/P14)))</f>
        <v/>
      </c>
      <c r="AF14" s="60"/>
      <c r="AG14" s="60" t="str">
        <f>IFERROR(AF14/AD14,"-")</f>
        <v>-</v>
      </c>
      <c r="AH14" s="60"/>
      <c r="AI14" s="60" t="str">
        <f>IFERROR(AH14/AD14,"-")</f>
        <v>-</v>
      </c>
      <c r="AJ14" s="60"/>
      <c r="AK14" s="60"/>
      <c r="AL14" s="60"/>
      <c r="AM14" s="60"/>
      <c r="AN14" s="60" t="str">
        <f>IF(P14=0,"",IF(AM14=0,"",(AM14/P14)))</f>
        <v/>
      </c>
      <c r="AO14" s="60"/>
      <c r="AP14" s="60" t="str">
        <f>IFERROR(AO14/AM14,"-")</f>
        <v>-</v>
      </c>
      <c r="AQ14" s="60"/>
      <c r="AR14" s="60" t="str">
        <f>IFERROR(AQ14/AM14,"-")</f>
        <v>-</v>
      </c>
      <c r="AS14" s="60"/>
      <c r="AT14" s="60"/>
      <c r="AU14" s="60"/>
      <c r="AV14" s="60"/>
      <c r="AW14" s="60" t="str">
        <f>IF(P14=0,"",IF(AV14=0,"",(AV14/P14)))</f>
        <v/>
      </c>
      <c r="AX14" s="60"/>
      <c r="AY14" s="60" t="str">
        <f>IFERROR(AX14/AV14,"-")</f>
        <v>-</v>
      </c>
      <c r="AZ14" s="60"/>
      <c r="BA14" s="60" t="str">
        <f>IFERROR(AZ14/AV14,"-")</f>
        <v>-</v>
      </c>
      <c r="BB14" s="60"/>
      <c r="BC14" s="60"/>
      <c r="BD14" s="60"/>
      <c r="BE14" s="60"/>
      <c r="BF14" s="60" t="str">
        <f>IF(P14=0,"",IF(BE14=0,"",(BE14/P14)))</f>
        <v/>
      </c>
      <c r="BG14" s="60"/>
      <c r="BH14" s="60" t="str">
        <f>IFERROR(BG14/BE14,"-")</f>
        <v>-</v>
      </c>
      <c r="BI14" s="60"/>
      <c r="BJ14" s="60" t="str">
        <f>IFERROR(BI14/BE14,"-")</f>
        <v>-</v>
      </c>
      <c r="BK14" s="60"/>
      <c r="BL14" s="60"/>
      <c r="BM14" s="60"/>
      <c r="BN14" s="60"/>
      <c r="BO14" s="60" t="str">
        <f>IF(P14=0,"",IF(BN14=0,"",(BN14/P14)))</f>
        <v/>
      </c>
      <c r="BP14" s="60"/>
      <c r="BQ14" s="60" t="str">
        <f>IFERROR(BP14/BN14,"-")</f>
        <v>-</v>
      </c>
      <c r="BR14" s="60"/>
      <c r="BS14" s="60" t="str">
        <f>IFERROR(BR14/BN14,"-")</f>
        <v>-</v>
      </c>
      <c r="BT14" s="60"/>
      <c r="BU14" s="60"/>
      <c r="BV14" s="60"/>
      <c r="BW14" s="60"/>
      <c r="BX14" s="60" t="str">
        <f>IF(P14=0,"",IF(BW14=0,"",(BW14/P14)))</f>
        <v/>
      </c>
      <c r="BY14" s="60"/>
      <c r="BZ14" s="60" t="str">
        <f>IFERROR(BY14/BW14,"-")</f>
        <v>-</v>
      </c>
      <c r="CA14" s="60"/>
      <c r="CB14" s="60" t="str">
        <f>IFERROR(CA14/BW14,"-")</f>
        <v>-</v>
      </c>
      <c r="CC14" s="60"/>
      <c r="CD14" s="60"/>
      <c r="CE14" s="60"/>
      <c r="CF14" s="60"/>
      <c r="CG14" s="60" t="str">
        <f>IF(P14=0,"",IF(CF14=0,"",(CF14/P14)))</f>
        <v/>
      </c>
      <c r="CH14" s="60"/>
      <c r="CI14" s="60" t="str">
        <f>IFERROR(CH14/CF14,"-")</f>
        <v>-</v>
      </c>
      <c r="CJ14" s="60"/>
      <c r="CK14" s="60" t="str">
        <f>IFERROR(CJ14/CF14,"-")</f>
        <v>-</v>
      </c>
      <c r="CL14" s="60"/>
      <c r="CM14" s="60"/>
      <c r="CN14" s="60"/>
      <c r="CO14" s="60">
        <v>0</v>
      </c>
      <c r="CP14" s="60">
        <v>0</v>
      </c>
      <c r="CQ14" s="60"/>
      <c r="CR14" s="60"/>
      <c r="CS14" s="60" t="str">
        <f>IF(AND(CQ14=0,CR14=0),"",IF(AND(CQ14&lt;=100000,CR14&lt;=100000),"",IF(CQ14/CP14&gt;0.7,"男高",IF(CR14/CP14&gt;0.7,"女高",""))))</f>
        <v/>
      </c>
    </row>
    <row r="15" spans="1:98">
      <c r="B15" s="348" t="s">
        <v>80</v>
      </c>
      <c r="C15" s="348"/>
      <c r="D15" s="348"/>
      <c r="E15" s="348"/>
      <c r="F15" s="348" t="s">
        <v>70</v>
      </c>
      <c r="G15" s="72"/>
      <c r="H15" s="72"/>
      <c r="I15" s="72"/>
      <c r="K15" s="72">
        <v>10</v>
      </c>
      <c r="L15" s="72">
        <v>6</v>
      </c>
      <c r="M15" s="72">
        <v>23</v>
      </c>
      <c r="N15" s="72">
        <v>0</v>
      </c>
      <c r="O15" s="72">
        <v>0</v>
      </c>
      <c r="P15" s="72">
        <f>N15+O15</f>
        <v>0</v>
      </c>
      <c r="Q15" s="72">
        <f>IFERROR(P15/M15,"-")</f>
        <v>0</v>
      </c>
      <c r="R15" s="72">
        <v>0</v>
      </c>
      <c r="S15" s="72">
        <v>0</v>
      </c>
      <c r="T15" s="72" t="str">
        <f>IFERROR(R15/(P15),"-")</f>
        <v>-</v>
      </c>
      <c r="V15" s="72">
        <v>0</v>
      </c>
      <c r="W15" s="72" t="str">
        <f>IF(P15=0,"-",V15/P15)</f>
        <v>-</v>
      </c>
      <c r="X15" s="72">
        <v>0</v>
      </c>
      <c r="Y15" s="72" t="str">
        <f>IFERROR(X15/P15,"-")</f>
        <v>-</v>
      </c>
      <c r="Z15" s="72" t="str">
        <f>IFERROR(X15/V15,"-")</f>
        <v>-</v>
      </c>
      <c r="AD15" s="72"/>
      <c r="AE15" s="72" t="str">
        <f>IF(P15=0,"",IF(AD15=0,"",(AD15/P15)))</f>
        <v/>
      </c>
      <c r="AF15" s="72"/>
      <c r="AG15" s="72" t="str">
        <f>IFERROR(AF15/AD15,"-")</f>
        <v>-</v>
      </c>
      <c r="AH15" s="72"/>
      <c r="AI15" s="72" t="str">
        <f>IFERROR(AH15/AD15,"-")</f>
        <v>-</v>
      </c>
      <c r="AJ15" s="72"/>
      <c r="AK15" s="72"/>
      <c r="AL15" s="72"/>
      <c r="AM15" s="72"/>
      <c r="AN15" s="72" t="str">
        <f>IF(P15=0,"",IF(AM15=0,"",(AM15/P15)))</f>
        <v/>
      </c>
      <c r="AO15" s="72"/>
      <c r="AP15" s="72" t="str">
        <f>IFERROR(AO15/AM15,"-")</f>
        <v>-</v>
      </c>
      <c r="AQ15" s="72"/>
      <c r="AR15" s="72" t="str">
        <f>IFERROR(AQ15/AM15,"-")</f>
        <v>-</v>
      </c>
      <c r="AS15" s="72"/>
      <c r="AT15" s="72"/>
      <c r="AU15" s="72"/>
      <c r="AV15" s="72"/>
      <c r="AW15" s="72" t="str">
        <f>IF(P15=0,"",IF(AV15=0,"",(AV15/P15)))</f>
        <v/>
      </c>
      <c r="AX15" s="72"/>
      <c r="AY15" s="72" t="str">
        <f>IFERROR(AX15/AV15,"-")</f>
        <v>-</v>
      </c>
      <c r="AZ15" s="72"/>
      <c r="BA15" s="72" t="str">
        <f>IFERROR(AZ15/AV15,"-")</f>
        <v>-</v>
      </c>
      <c r="BB15" s="72"/>
      <c r="BC15" s="72"/>
      <c r="BD15" s="72"/>
      <c r="BE15" s="72"/>
      <c r="BF15" s="72" t="str">
        <f>IF(P15=0,"",IF(BE15=0,"",(BE15/P15)))</f>
        <v/>
      </c>
      <c r="BG15" s="72"/>
      <c r="BH15" s="72" t="str">
        <f>IFERROR(BG15/BE15,"-")</f>
        <v>-</v>
      </c>
      <c r="BI15" s="72"/>
      <c r="BJ15" s="72" t="str">
        <f>IFERROR(BI15/BE15,"-")</f>
        <v>-</v>
      </c>
      <c r="BK15" s="72"/>
      <c r="BL15" s="72"/>
      <c r="BM15" s="72"/>
      <c r="BN15" s="72"/>
      <c r="BO15" s="72" t="str">
        <f>IF(P15=0,"",IF(BN15=0,"",(BN15/P15)))</f>
        <v/>
      </c>
      <c r="BP15" s="72"/>
      <c r="BQ15" s="72" t="str">
        <f>IFERROR(BP15/BN15,"-")</f>
        <v>-</v>
      </c>
      <c r="BR15" s="72"/>
      <c r="BS15" s="72" t="str">
        <f>IFERROR(BR15/BN15,"-")</f>
        <v>-</v>
      </c>
      <c r="BT15" s="72"/>
      <c r="BU15" s="72"/>
      <c r="BV15" s="72"/>
      <c r="BW15" s="72"/>
      <c r="BX15" s="72" t="str">
        <f>IF(P15=0,"",IF(BW15=0,"",(BW15/P15)))</f>
        <v/>
      </c>
      <c r="BY15" s="72"/>
      <c r="BZ15" s="72" t="str">
        <f>IFERROR(BY15/BW15,"-")</f>
        <v>-</v>
      </c>
      <c r="CA15" s="72"/>
      <c r="CB15" s="72" t="str">
        <f>IFERROR(CA15/BW15,"-")</f>
        <v>-</v>
      </c>
      <c r="CC15" s="72"/>
      <c r="CD15" s="72"/>
      <c r="CE15" s="72"/>
      <c r="CF15" s="72"/>
      <c r="CG15" s="72" t="str">
        <f>IF(P15=0,"",IF(CF15=0,"",(CF15/P15)))</f>
        <v/>
      </c>
      <c r="CH15" s="72"/>
      <c r="CI15" s="72" t="str">
        <f>IFERROR(CH15/CF15,"-")</f>
        <v>-</v>
      </c>
      <c r="CJ15" s="72"/>
      <c r="CK15" s="72" t="str">
        <f>IFERROR(CJ15/CF15,"-")</f>
        <v>-</v>
      </c>
      <c r="CL15" s="72"/>
      <c r="CM15" s="72"/>
      <c r="CN15" s="72"/>
      <c r="CO15" s="72">
        <v>0</v>
      </c>
      <c r="CP15" s="72">
        <v>0</v>
      </c>
      <c r="CQ15" s="72"/>
      <c r="CR15" s="72"/>
      <c r="CS15" s="72" t="str">
        <f>IF(AND(CQ15=0,CR15=0),"",IF(AND(CQ15&lt;=100000,CR15&lt;=100000),"",IF(CQ15/CP15&gt;0.7,"男高",IF(CR15/CP15&gt;0.7,"女高",""))))</f>
        <v/>
      </c>
    </row>
    <row r="18" spans="1:98">
      <c r="A18" s="72">
        <f>AB18</f>
        <v>1.553</v>
      </c>
      <c r="G18" s="72" t="s">
        <v>81</v>
      </c>
      <c r="J18" s="72">
        <f>SUM(J6:J17)</f>
        <v>1000000</v>
      </c>
      <c r="K18" s="72">
        <f>SUM(K6:K17)</f>
        <v>610</v>
      </c>
      <c r="L18" s="72">
        <f>SUM(L6:L17)</f>
        <v>279</v>
      </c>
      <c r="M18" s="72">
        <f>SUM(M6:M17)</f>
        <v>703</v>
      </c>
      <c r="N18" s="72">
        <f>SUM(N6:N17)</f>
        <v>92</v>
      </c>
      <c r="O18" s="72">
        <f>SUM(O6:O17)</f>
        <v>0</v>
      </c>
      <c r="P18" s="72">
        <f>SUM(P6:P17)</f>
        <v>92</v>
      </c>
      <c r="Q18" s="72">
        <f>IFERROR(P18/M18,"-")</f>
        <v>0.13086770981508</v>
      </c>
      <c r="R18" s="72">
        <f>SUM(R6:R17)</f>
        <v>26</v>
      </c>
      <c r="S18" s="72">
        <f>SUM(S6:S17)</f>
        <v>31</v>
      </c>
      <c r="T18" s="72">
        <f>IFERROR(R18/P18,"-")</f>
        <v>0.28260869565217</v>
      </c>
      <c r="U18" s="72">
        <f>IFERROR(J18/P18,"-")</f>
        <v>10869.565217391</v>
      </c>
      <c r="V18" s="72">
        <f>SUM(V6:V17)</f>
        <v>18</v>
      </c>
      <c r="W18" s="72">
        <f>IFERROR(V18/P18,"-")</f>
        <v>0.19565217391304</v>
      </c>
      <c r="X18" s="72">
        <f>SUM(X6:X17)</f>
        <v>1553000</v>
      </c>
      <c r="Y18" s="72">
        <f>IFERROR(X18/P18,"-")</f>
        <v>16880.434782609</v>
      </c>
      <c r="Z18" s="72">
        <f>IFERROR(X18/V18,"-")</f>
        <v>86277.777777778</v>
      </c>
      <c r="AA18" s="72">
        <f>X18-J18</f>
        <v>553000</v>
      </c>
      <c r="AB18" s="72">
        <f>X18/J18</f>
        <v>1.553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62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3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7.375" customWidth="true" style="148"/>
    <col min="15" max="15" width="9" customWidth="true" style="148"/>
    <col min="16" max="16" width="9" customWidth="true" style="148"/>
    <col min="17" max="17" width="6.75" customWidth="true" style="148"/>
    <col min="18" max="18" width="7.875" customWidth="true" style="148"/>
    <col min="19" max="19" width="10" customWidth="true" style="148"/>
    <col min="20" max="20" width="9" customWidth="true" style="148"/>
    <col min="21" max="21" width="9" customWidth="true" style="148"/>
    <col min="22" max="22" width="12.375" customWidth="true" style="148"/>
    <col min="23" max="23" width="9" customWidth="true" style="148"/>
    <col min="24" max="24" width="9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</cols>
  <sheetData>
    <row r="2" spans="1:94" customHeight="1" ht="13.5">
      <c r="A2" s="146" t="s">
        <v>26</v>
      </c>
      <c r="B2" s="147" t="s">
        <v>27</v>
      </c>
      <c r="E2" s="149"/>
      <c r="F2" s="149"/>
      <c r="G2" s="149"/>
      <c r="H2" s="149"/>
      <c r="I2" s="149"/>
      <c r="J2" s="150"/>
      <c r="K2" s="150"/>
      <c r="L2" s="150" t="s">
        <v>28</v>
      </c>
      <c r="M2" s="150"/>
      <c r="N2" s="150"/>
      <c r="O2" s="150" t="s">
        <v>29</v>
      </c>
      <c r="P2" s="150"/>
      <c r="Q2" s="150"/>
      <c r="R2" s="150"/>
      <c r="S2" s="150"/>
      <c r="T2" s="150"/>
      <c r="U2" s="150"/>
      <c r="V2" s="150"/>
      <c r="W2" s="150"/>
      <c r="X2" s="150"/>
      <c r="Y2" s="305" t="s">
        <v>30</v>
      </c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6" t="s">
        <v>31</v>
      </c>
      <c r="CK2" s="308" t="s">
        <v>32</v>
      </c>
      <c r="CL2" s="311" t="s">
        <v>33</v>
      </c>
      <c r="CM2" s="312"/>
      <c r="CN2" s="313"/>
    </row>
    <row r="3" spans="1:94" customHeight="1" ht="14.25">
      <c r="A3" s="147" t="s">
        <v>82</v>
      </c>
      <c r="B3" s="151"/>
      <c r="C3" s="151"/>
      <c r="D3" s="151"/>
      <c r="E3" s="152"/>
      <c r="F3" s="150"/>
      <c r="G3" s="150"/>
      <c r="H3" s="317" t="s">
        <v>1</v>
      </c>
      <c r="I3" s="318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/>
      <c r="U3" s="150"/>
      <c r="V3" s="150"/>
      <c r="W3" s="150"/>
      <c r="X3" s="150"/>
      <c r="Y3" s="319" t="s">
        <v>35</v>
      </c>
      <c r="Z3" s="320"/>
      <c r="AA3" s="320"/>
      <c r="AB3" s="320"/>
      <c r="AC3" s="320"/>
      <c r="AD3" s="320"/>
      <c r="AE3" s="320"/>
      <c r="AF3" s="320"/>
      <c r="AG3" s="320"/>
      <c r="AH3" s="321" t="s">
        <v>36</v>
      </c>
      <c r="AI3" s="322"/>
      <c r="AJ3" s="322"/>
      <c r="AK3" s="322"/>
      <c r="AL3" s="322"/>
      <c r="AM3" s="322"/>
      <c r="AN3" s="322"/>
      <c r="AO3" s="322"/>
      <c r="AP3" s="323"/>
      <c r="AQ3" s="324" t="s">
        <v>37</v>
      </c>
      <c r="AR3" s="325"/>
      <c r="AS3" s="325"/>
      <c r="AT3" s="325"/>
      <c r="AU3" s="325"/>
      <c r="AV3" s="325"/>
      <c r="AW3" s="325"/>
      <c r="AX3" s="325"/>
      <c r="AY3" s="326"/>
      <c r="AZ3" s="327" t="s">
        <v>38</v>
      </c>
      <c r="BA3" s="328"/>
      <c r="BB3" s="328"/>
      <c r="BC3" s="328"/>
      <c r="BD3" s="328"/>
      <c r="BE3" s="328"/>
      <c r="BF3" s="328"/>
      <c r="BG3" s="328"/>
      <c r="BH3" s="329"/>
      <c r="BI3" s="314" t="s">
        <v>39</v>
      </c>
      <c r="BJ3" s="315"/>
      <c r="BK3" s="315"/>
      <c r="BL3" s="315"/>
      <c r="BM3" s="315"/>
      <c r="BN3" s="315"/>
      <c r="BO3" s="315"/>
      <c r="BP3" s="315"/>
      <c r="BQ3" s="316"/>
      <c r="BR3" s="295" t="s">
        <v>40</v>
      </c>
      <c r="BS3" s="296"/>
      <c r="BT3" s="296"/>
      <c r="BU3" s="296"/>
      <c r="BV3" s="296"/>
      <c r="BW3" s="296"/>
      <c r="BX3" s="296"/>
      <c r="BY3" s="296"/>
      <c r="BZ3" s="297"/>
      <c r="CA3" s="298" t="s">
        <v>41</v>
      </c>
      <c r="CB3" s="299"/>
      <c r="CC3" s="299"/>
      <c r="CD3" s="299"/>
      <c r="CE3" s="299"/>
      <c r="CF3" s="299"/>
      <c r="CG3" s="299"/>
      <c r="CH3" s="299"/>
      <c r="CI3" s="300"/>
      <c r="CJ3" s="306"/>
      <c r="CK3" s="309"/>
      <c r="CL3" s="301" t="s">
        <v>42</v>
      </c>
      <c r="CM3" s="302"/>
      <c r="CN3" s="303" t="s">
        <v>43</v>
      </c>
    </row>
    <row r="4" spans="1:94">
      <c r="A4" s="153"/>
      <c r="B4" s="154" t="s">
        <v>44</v>
      </c>
      <c r="C4" s="154" t="s">
        <v>83</v>
      </c>
      <c r="D4" s="155" t="s">
        <v>48</v>
      </c>
      <c r="E4" s="154" t="s">
        <v>49</v>
      </c>
      <c r="F4" s="156" t="s">
        <v>51</v>
      </c>
      <c r="G4" s="154" t="s">
        <v>4</v>
      </c>
      <c r="H4" s="157" t="s">
        <v>5</v>
      </c>
      <c r="I4" s="157" t="s">
        <v>6</v>
      </c>
      <c r="J4" s="157" t="s">
        <v>7</v>
      </c>
      <c r="K4" s="158" t="s">
        <v>10</v>
      </c>
      <c r="L4" s="154" t="s">
        <v>11</v>
      </c>
      <c r="M4" s="157" t="s">
        <v>12</v>
      </c>
      <c r="N4" s="154" t="s">
        <v>13</v>
      </c>
      <c r="O4" s="154" t="s">
        <v>14</v>
      </c>
      <c r="P4" s="154" t="s">
        <v>15</v>
      </c>
      <c r="Q4" s="154" t="s">
        <v>16</v>
      </c>
      <c r="R4" s="154" t="s">
        <v>17</v>
      </c>
      <c r="S4" s="157" t="s">
        <v>18</v>
      </c>
      <c r="T4" s="154" t="s">
        <v>19</v>
      </c>
      <c r="U4" s="154" t="s">
        <v>20</v>
      </c>
      <c r="V4" s="154" t="s">
        <v>21</v>
      </c>
      <c r="W4" s="154" t="s">
        <v>22</v>
      </c>
      <c r="X4" s="159"/>
      <c r="Y4" s="160" t="s">
        <v>52</v>
      </c>
      <c r="Z4" s="160" t="s">
        <v>53</v>
      </c>
      <c r="AA4" s="160" t="s">
        <v>54</v>
      </c>
      <c r="AB4" s="160" t="s">
        <v>17</v>
      </c>
      <c r="AC4" s="160" t="s">
        <v>55</v>
      </c>
      <c r="AD4" s="160" t="s">
        <v>56</v>
      </c>
      <c r="AE4" s="160" t="s">
        <v>57</v>
      </c>
      <c r="AF4" s="160" t="s">
        <v>58</v>
      </c>
      <c r="AG4" s="160" t="s">
        <v>59</v>
      </c>
      <c r="AH4" s="161" t="s">
        <v>52</v>
      </c>
      <c r="AI4" s="161" t="s">
        <v>53</v>
      </c>
      <c r="AJ4" s="161" t="s">
        <v>54</v>
      </c>
      <c r="AK4" s="161" t="s">
        <v>17</v>
      </c>
      <c r="AL4" s="161" t="s">
        <v>55</v>
      </c>
      <c r="AM4" s="161" t="s">
        <v>56</v>
      </c>
      <c r="AN4" s="161" t="s">
        <v>57</v>
      </c>
      <c r="AO4" s="161" t="s">
        <v>58</v>
      </c>
      <c r="AP4" s="161" t="s">
        <v>59</v>
      </c>
      <c r="AQ4" s="162" t="s">
        <v>52</v>
      </c>
      <c r="AR4" s="162" t="s">
        <v>53</v>
      </c>
      <c r="AS4" s="162" t="s">
        <v>54</v>
      </c>
      <c r="AT4" s="162" t="s">
        <v>17</v>
      </c>
      <c r="AU4" s="162" t="s">
        <v>55</v>
      </c>
      <c r="AV4" s="162" t="s">
        <v>56</v>
      </c>
      <c r="AW4" s="162" t="s">
        <v>57</v>
      </c>
      <c r="AX4" s="162" t="s">
        <v>58</v>
      </c>
      <c r="AY4" s="162" t="s">
        <v>59</v>
      </c>
      <c r="AZ4" s="163" t="s">
        <v>52</v>
      </c>
      <c r="BA4" s="163" t="s">
        <v>53</v>
      </c>
      <c r="BB4" s="163" t="s">
        <v>54</v>
      </c>
      <c r="BC4" s="163" t="s">
        <v>17</v>
      </c>
      <c r="BD4" s="163" t="s">
        <v>55</v>
      </c>
      <c r="BE4" s="163" t="s">
        <v>56</v>
      </c>
      <c r="BF4" s="163" t="s">
        <v>57</v>
      </c>
      <c r="BG4" s="163" t="s">
        <v>58</v>
      </c>
      <c r="BH4" s="163" t="s">
        <v>59</v>
      </c>
      <c r="BI4" s="164" t="s">
        <v>52</v>
      </c>
      <c r="BJ4" s="164" t="s">
        <v>53</v>
      </c>
      <c r="BK4" s="164" t="s">
        <v>54</v>
      </c>
      <c r="BL4" s="164" t="s">
        <v>17</v>
      </c>
      <c r="BM4" s="164" t="s">
        <v>55</v>
      </c>
      <c r="BN4" s="164" t="s">
        <v>56</v>
      </c>
      <c r="BO4" s="164" t="s">
        <v>57</v>
      </c>
      <c r="BP4" s="164" t="s">
        <v>58</v>
      </c>
      <c r="BQ4" s="164" t="s">
        <v>59</v>
      </c>
      <c r="BR4" s="165" t="s">
        <v>52</v>
      </c>
      <c r="BS4" s="165" t="s">
        <v>53</v>
      </c>
      <c r="BT4" s="165" t="s">
        <v>54</v>
      </c>
      <c r="BU4" s="165" t="s">
        <v>17</v>
      </c>
      <c r="BV4" s="165" t="s">
        <v>55</v>
      </c>
      <c r="BW4" s="165" t="s">
        <v>56</v>
      </c>
      <c r="BX4" s="165" t="s">
        <v>57</v>
      </c>
      <c r="BY4" s="165" t="s">
        <v>58</v>
      </c>
      <c r="BZ4" s="165" t="s">
        <v>59</v>
      </c>
      <c r="CA4" s="166" t="s">
        <v>52</v>
      </c>
      <c r="CB4" s="166" t="s">
        <v>53</v>
      </c>
      <c r="CC4" s="166" t="s">
        <v>54</v>
      </c>
      <c r="CD4" s="166" t="s">
        <v>17</v>
      </c>
      <c r="CE4" s="166" t="s">
        <v>55</v>
      </c>
      <c r="CF4" s="166" t="s">
        <v>56</v>
      </c>
      <c r="CG4" s="166" t="s">
        <v>57</v>
      </c>
      <c r="CH4" s="166" t="s">
        <v>58</v>
      </c>
      <c r="CI4" s="166" t="s">
        <v>59</v>
      </c>
      <c r="CJ4" s="307"/>
      <c r="CK4" s="310"/>
      <c r="CL4" s="167" t="s">
        <v>60</v>
      </c>
      <c r="CM4" s="167" t="s">
        <v>61</v>
      </c>
      <c r="CN4" s="304"/>
    </row>
    <row r="5" spans="1:94">
      <c r="A5" s="168"/>
      <c r="B5" s="169"/>
      <c r="C5" s="153"/>
      <c r="D5" s="153"/>
      <c r="E5" s="153"/>
      <c r="F5" s="170"/>
      <c r="G5" s="340"/>
      <c r="H5" s="171"/>
      <c r="I5" s="153"/>
      <c r="J5" s="153"/>
      <c r="K5" s="153"/>
      <c r="L5" s="172"/>
      <c r="M5" s="172"/>
      <c r="N5" s="153"/>
      <c r="O5" s="172"/>
      <c r="P5" s="173"/>
      <c r="Q5" s="173"/>
      <c r="R5" s="173"/>
      <c r="S5" s="345"/>
      <c r="T5" s="345"/>
      <c r="U5" s="345"/>
      <c r="V5" s="345"/>
      <c r="W5" s="172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4">
      <c r="A6" s="176">
        <f>W6</f>
        <v>4.7548434135819</v>
      </c>
      <c r="B6" s="348" t="s">
        <v>84</v>
      </c>
      <c r="C6" s="348"/>
      <c r="D6" s="348"/>
      <c r="E6" s="177" t="s">
        <v>85</v>
      </c>
      <c r="F6" s="177" t="s">
        <v>86</v>
      </c>
      <c r="G6" s="341">
        <v>1985996</v>
      </c>
      <c r="H6" s="178">
        <v>1837</v>
      </c>
      <c r="I6" s="178">
        <v>0</v>
      </c>
      <c r="J6" s="178">
        <v>102409</v>
      </c>
      <c r="K6" s="179">
        <v>577</v>
      </c>
      <c r="L6" s="180">
        <f>IFERROR(K6/J6,"-")</f>
        <v>0.0056342704254509</v>
      </c>
      <c r="M6" s="178">
        <v>156</v>
      </c>
      <c r="N6" s="178">
        <v>214</v>
      </c>
      <c r="O6" s="180">
        <f>IFERROR(M6/(K6),"-")</f>
        <v>0.27036395147314</v>
      </c>
      <c r="P6" s="181">
        <f>IFERROR(G6/SUM(K6:K6),"-")</f>
        <v>3441.9341421144</v>
      </c>
      <c r="Q6" s="182">
        <v>135</v>
      </c>
      <c r="R6" s="180">
        <f>IF(K6=0,"-",Q6/K6)</f>
        <v>0.23396880415945</v>
      </c>
      <c r="S6" s="346">
        <v>9443100</v>
      </c>
      <c r="T6" s="347">
        <f>IFERROR(S6/K6,"-")</f>
        <v>16365.857885615</v>
      </c>
      <c r="U6" s="347">
        <f>IFERROR(S6/Q6,"-")</f>
        <v>69948.888888889</v>
      </c>
      <c r="V6" s="341">
        <f>SUM(S6:S6)-SUM(G6:G6)</f>
        <v>7457104</v>
      </c>
      <c r="W6" s="184">
        <f>SUM(S6:S6)/SUM(G6:G6)</f>
        <v>4.7548434135819</v>
      </c>
      <c r="Y6" s="185"/>
      <c r="Z6" s="186">
        <f>IF(K6=0,"",IF(Y6=0,"",(Y6/K6)))</f>
        <v>0</v>
      </c>
      <c r="AA6" s="185"/>
      <c r="AB6" s="187" t="str">
        <f>IFERROR(AA6/Y6,"-")</f>
        <v>-</v>
      </c>
      <c r="AC6" s="188"/>
      <c r="AD6" s="189" t="str">
        <f>IFERROR(AC6/Y6,"-")</f>
        <v>-</v>
      </c>
      <c r="AE6" s="190"/>
      <c r="AF6" s="190"/>
      <c r="AG6" s="190"/>
      <c r="AH6" s="191"/>
      <c r="AI6" s="192">
        <f>IF(K6=0,"",IF(AH6=0,"",(AH6/K6)))</f>
        <v>0</v>
      </c>
      <c r="AJ6" s="191"/>
      <c r="AK6" s="193" t="str">
        <f>IFERROR(AJ6/AH6,"-")</f>
        <v>-</v>
      </c>
      <c r="AL6" s="194"/>
      <c r="AM6" s="195" t="str">
        <f>IFERROR(AL6/AH6,"-")</f>
        <v>-</v>
      </c>
      <c r="AN6" s="196"/>
      <c r="AO6" s="196"/>
      <c r="AP6" s="196"/>
      <c r="AQ6" s="197"/>
      <c r="AR6" s="198">
        <f>IF(K6=0,"",IF(AQ6=0,"",(AQ6/K6)))</f>
        <v>0</v>
      </c>
      <c r="AS6" s="197"/>
      <c r="AT6" s="199" t="str">
        <f>IFERROR(AS6/AQ6,"-")</f>
        <v>-</v>
      </c>
      <c r="AU6" s="200"/>
      <c r="AV6" s="201" t="str">
        <f>IFERROR(AU6/AQ6,"-")</f>
        <v>-</v>
      </c>
      <c r="AW6" s="202"/>
      <c r="AX6" s="202"/>
      <c r="AY6" s="202"/>
      <c r="AZ6" s="203">
        <v>26</v>
      </c>
      <c r="BA6" s="204">
        <f>IF(K6=0,"",IF(AZ6=0,"",(AZ6/K6)))</f>
        <v>0.045060658578856</v>
      </c>
      <c r="BB6" s="203">
        <v>3</v>
      </c>
      <c r="BC6" s="205">
        <f>IFERROR(BB6/AZ6,"-")</f>
        <v>0.11538461538462</v>
      </c>
      <c r="BD6" s="206">
        <v>14000</v>
      </c>
      <c r="BE6" s="207">
        <f>IFERROR(BD6/AZ6,"-")</f>
        <v>538.46153846154</v>
      </c>
      <c r="BF6" s="208">
        <v>2</v>
      </c>
      <c r="BG6" s="208">
        <v>1</v>
      </c>
      <c r="BH6" s="208"/>
      <c r="BI6" s="209">
        <v>221</v>
      </c>
      <c r="BJ6" s="210">
        <f>IF(K6=0,"",IF(BI6=0,"",(BI6/K6)))</f>
        <v>0.38301559792028</v>
      </c>
      <c r="BK6" s="211">
        <v>39</v>
      </c>
      <c r="BL6" s="212">
        <f>IFERROR(BK6/BI6,"-")</f>
        <v>0.17647058823529</v>
      </c>
      <c r="BM6" s="213">
        <v>618000</v>
      </c>
      <c r="BN6" s="214">
        <f>IFERROR(BM6/BI6,"-")</f>
        <v>2796.3800904977</v>
      </c>
      <c r="BO6" s="215">
        <v>19</v>
      </c>
      <c r="BP6" s="215">
        <v>11</v>
      </c>
      <c r="BQ6" s="215">
        <v>9</v>
      </c>
      <c r="BR6" s="216">
        <v>268</v>
      </c>
      <c r="BS6" s="217">
        <f>IF(K6=0,"",IF(BR6=0,"",(BR6/K6)))</f>
        <v>0.46447140381282</v>
      </c>
      <c r="BT6" s="218">
        <v>68</v>
      </c>
      <c r="BU6" s="219">
        <f>IFERROR(BT6/BR6,"-")</f>
        <v>0.25373134328358</v>
      </c>
      <c r="BV6" s="220">
        <v>5971100</v>
      </c>
      <c r="BW6" s="221">
        <f>IFERROR(BV6/BR6,"-")</f>
        <v>22280.223880597</v>
      </c>
      <c r="BX6" s="222">
        <v>28</v>
      </c>
      <c r="BY6" s="222">
        <v>15</v>
      </c>
      <c r="BZ6" s="222">
        <v>25</v>
      </c>
      <c r="CA6" s="223">
        <v>62</v>
      </c>
      <c r="CB6" s="224">
        <f>IF(K6=0,"",IF(CA6=0,"",(CA6/K6)))</f>
        <v>0.10745233968804</v>
      </c>
      <c r="CC6" s="225">
        <v>25</v>
      </c>
      <c r="CD6" s="226">
        <f>IFERROR(CC6/CA6,"-")</f>
        <v>0.40322580645161</v>
      </c>
      <c r="CE6" s="227">
        <v>2840000</v>
      </c>
      <c r="CF6" s="228">
        <f>IFERROR(CE6/CA6,"-")</f>
        <v>45806.451612903</v>
      </c>
      <c r="CG6" s="229">
        <v>7</v>
      </c>
      <c r="CH6" s="229">
        <v>2</v>
      </c>
      <c r="CI6" s="229">
        <v>16</v>
      </c>
      <c r="CJ6" s="230">
        <v>135</v>
      </c>
      <c r="CK6" s="231">
        <v>9443100</v>
      </c>
      <c r="CL6" s="231">
        <v>2088000</v>
      </c>
      <c r="CM6" s="231"/>
      <c r="CN6" s="232" t="str">
        <f>IF(AND(CL6=0,CM6=0),"",IF(AND(CL6&lt;=100000,CM6&lt;=100000),"",IF(CL6/CK6&gt;0.7,"男高",IF(CM6/CK6&gt;0.7,"女高",""))))</f>
        <v/>
      </c>
    </row>
    <row r="7" spans="1:94">
      <c r="A7" s="176" t="str">
        <f>W7</f>
        <v>0</v>
      </c>
      <c r="B7" s="348" t="s">
        <v>87</v>
      </c>
      <c r="C7" s="348"/>
      <c r="D7" s="348"/>
      <c r="E7" s="177" t="s">
        <v>88</v>
      </c>
      <c r="F7" s="177" t="s">
        <v>86</v>
      </c>
      <c r="G7" s="341">
        <v>0</v>
      </c>
      <c r="H7" s="178">
        <v>1</v>
      </c>
      <c r="I7" s="178">
        <v>0</v>
      </c>
      <c r="J7" s="178">
        <v>3</v>
      </c>
      <c r="K7" s="179">
        <v>1</v>
      </c>
      <c r="L7" s="180">
        <f>IFERROR(K7/J7,"-")</f>
        <v>0.33333333333333</v>
      </c>
      <c r="M7" s="178">
        <v>0</v>
      </c>
      <c r="N7" s="178">
        <v>1</v>
      </c>
      <c r="O7" s="180">
        <f>IFERROR(M7/(K7),"-")</f>
        <v>0</v>
      </c>
      <c r="P7" s="181">
        <f>IFERROR(G7/SUM(K7:K7),"-")</f>
        <v>0</v>
      </c>
      <c r="Q7" s="182">
        <v>0</v>
      </c>
      <c r="R7" s="180">
        <f>IF(K7=0,"-",Q7/K7)</f>
        <v>0</v>
      </c>
      <c r="S7" s="346"/>
      <c r="T7" s="347">
        <f>IFERROR(S7/K7,"-")</f>
        <v>0</v>
      </c>
      <c r="U7" s="347" t="str">
        <f>IFERROR(S7/Q7,"-")</f>
        <v>-</v>
      </c>
      <c r="V7" s="341">
        <f>SUM(S7:S7)-SUM(G7:G7)</f>
        <v>0</v>
      </c>
      <c r="W7" s="184" t="str">
        <f>SUM(S7:S7)/SUM(G7:G7)</f>
        <v>0</v>
      </c>
      <c r="Y7" s="185"/>
      <c r="Z7" s="186">
        <f>IF(K7=0,"",IF(Y7=0,"",(Y7/K7)))</f>
        <v>0</v>
      </c>
      <c r="AA7" s="185"/>
      <c r="AB7" s="187" t="str">
        <f>IFERROR(AA7/Y7,"-")</f>
        <v>-</v>
      </c>
      <c r="AC7" s="188"/>
      <c r="AD7" s="189" t="str">
        <f>IFERROR(AC7/Y7,"-")</f>
        <v>-</v>
      </c>
      <c r="AE7" s="190"/>
      <c r="AF7" s="190"/>
      <c r="AG7" s="190"/>
      <c r="AH7" s="191"/>
      <c r="AI7" s="192">
        <f>IF(K7=0,"",IF(AH7=0,"",(AH7/K7)))</f>
        <v>0</v>
      </c>
      <c r="AJ7" s="191"/>
      <c r="AK7" s="193" t="str">
        <f>IFERROR(AJ7/AH7,"-")</f>
        <v>-</v>
      </c>
      <c r="AL7" s="194"/>
      <c r="AM7" s="195" t="str">
        <f>IFERROR(AL7/AH7,"-")</f>
        <v>-</v>
      </c>
      <c r="AN7" s="196"/>
      <c r="AO7" s="196"/>
      <c r="AP7" s="196"/>
      <c r="AQ7" s="197"/>
      <c r="AR7" s="198">
        <f>IF(K7=0,"",IF(AQ7=0,"",(AQ7/K7)))</f>
        <v>0</v>
      </c>
      <c r="AS7" s="197"/>
      <c r="AT7" s="199" t="str">
        <f>IFERROR(AS7/AQ7,"-")</f>
        <v>-</v>
      </c>
      <c r="AU7" s="200"/>
      <c r="AV7" s="201" t="str">
        <f>IFERROR(AU7/AQ7,"-")</f>
        <v>-</v>
      </c>
      <c r="AW7" s="202"/>
      <c r="AX7" s="202"/>
      <c r="AY7" s="202"/>
      <c r="AZ7" s="203"/>
      <c r="BA7" s="204">
        <f>IF(K7=0,"",IF(AZ7=0,"",(AZ7/K7)))</f>
        <v>0</v>
      </c>
      <c r="BB7" s="203"/>
      <c r="BC7" s="205" t="str">
        <f>IFERROR(BB7/AZ7,"-")</f>
        <v>-</v>
      </c>
      <c r="BD7" s="206"/>
      <c r="BE7" s="207" t="str">
        <f>IFERROR(BD7/AZ7,"-")</f>
        <v>-</v>
      </c>
      <c r="BF7" s="208"/>
      <c r="BG7" s="208"/>
      <c r="BH7" s="208"/>
      <c r="BI7" s="209"/>
      <c r="BJ7" s="210">
        <f>IF(K7=0,"",IF(BI7=0,"",(BI7/K7)))</f>
        <v>0</v>
      </c>
      <c r="BK7" s="211"/>
      <c r="BL7" s="212" t="str">
        <f>IFERROR(BK7/BI7,"-")</f>
        <v>-</v>
      </c>
      <c r="BM7" s="213"/>
      <c r="BN7" s="214" t="str">
        <f>IFERROR(BM7/BI7,"-")</f>
        <v>-</v>
      </c>
      <c r="BO7" s="215"/>
      <c r="BP7" s="215"/>
      <c r="BQ7" s="215"/>
      <c r="BR7" s="216"/>
      <c r="BS7" s="217">
        <f>IF(K7=0,"",IF(BR7=0,"",(BR7/K7)))</f>
        <v>0</v>
      </c>
      <c r="BT7" s="218"/>
      <c r="BU7" s="219" t="str">
        <f>IFERROR(BT7/BR7,"-")</f>
        <v>-</v>
      </c>
      <c r="BV7" s="220"/>
      <c r="BW7" s="221" t="str">
        <f>IFERROR(BV7/BR7,"-")</f>
        <v>-</v>
      </c>
      <c r="BX7" s="222"/>
      <c r="BY7" s="222"/>
      <c r="BZ7" s="222"/>
      <c r="CA7" s="223">
        <v>1</v>
      </c>
      <c r="CB7" s="224">
        <f>IF(K7=0,"",IF(CA7=0,"",(CA7/K7)))</f>
        <v>1</v>
      </c>
      <c r="CC7" s="225"/>
      <c r="CD7" s="226">
        <f>IFERROR(CC7/CA7,"-")</f>
        <v>0</v>
      </c>
      <c r="CE7" s="227"/>
      <c r="CF7" s="228">
        <f>IFERROR(CE7/CA7,"-")</f>
        <v>0</v>
      </c>
      <c r="CG7" s="229"/>
      <c r="CH7" s="229"/>
      <c r="CI7" s="229"/>
      <c r="CJ7" s="230">
        <v>0</v>
      </c>
      <c r="CK7" s="231"/>
      <c r="CL7" s="231"/>
      <c r="CM7" s="231"/>
      <c r="CN7" s="232" t="str">
        <f>IF(AND(CL7=0,CM7=0),"",IF(AND(CL7&lt;=100000,CM7&lt;=100000),"",IF(CL7/CK7&gt;0.7,"男高",IF(CM7/CK7&gt;0.7,"女高",""))))</f>
        <v/>
      </c>
    </row>
    <row r="8" spans="1:94">
      <c r="A8" s="233"/>
      <c r="B8" s="153"/>
      <c r="C8" s="234"/>
      <c r="D8" s="235"/>
      <c r="E8" s="177"/>
      <c r="F8" s="177"/>
      <c r="G8" s="342"/>
      <c r="H8" s="236"/>
      <c r="I8" s="236"/>
      <c r="J8" s="178"/>
      <c r="K8" s="178"/>
      <c r="L8" s="237"/>
      <c r="M8" s="237"/>
      <c r="N8" s="178"/>
      <c r="O8" s="237"/>
      <c r="P8" s="183"/>
      <c r="Q8" s="183"/>
      <c r="R8" s="183"/>
      <c r="S8" s="346"/>
      <c r="T8" s="346"/>
      <c r="U8" s="346"/>
      <c r="V8" s="346"/>
      <c r="W8" s="237"/>
      <c r="X8" s="174"/>
      <c r="Y8" s="238"/>
      <c r="Z8" s="239"/>
      <c r="AA8" s="238"/>
      <c r="AB8" s="240"/>
      <c r="AC8" s="241"/>
      <c r="AD8" s="242"/>
      <c r="AE8" s="243"/>
      <c r="AF8" s="243"/>
      <c r="AG8" s="243"/>
      <c r="AH8" s="238"/>
      <c r="AI8" s="239"/>
      <c r="AJ8" s="238"/>
      <c r="AK8" s="240"/>
      <c r="AL8" s="241"/>
      <c r="AM8" s="242"/>
      <c r="AN8" s="243"/>
      <c r="AO8" s="243"/>
      <c r="AP8" s="243"/>
      <c r="AQ8" s="238"/>
      <c r="AR8" s="239"/>
      <c r="AS8" s="238"/>
      <c r="AT8" s="240"/>
      <c r="AU8" s="241"/>
      <c r="AV8" s="242"/>
      <c r="AW8" s="243"/>
      <c r="AX8" s="243"/>
      <c r="AY8" s="243"/>
      <c r="AZ8" s="238"/>
      <c r="BA8" s="239"/>
      <c r="BB8" s="238"/>
      <c r="BC8" s="240"/>
      <c r="BD8" s="241"/>
      <c r="BE8" s="242"/>
      <c r="BF8" s="243"/>
      <c r="BG8" s="243"/>
      <c r="BH8" s="243"/>
      <c r="BI8" s="175"/>
      <c r="BJ8" s="244"/>
      <c r="BK8" s="238"/>
      <c r="BL8" s="240"/>
      <c r="BM8" s="241"/>
      <c r="BN8" s="242"/>
      <c r="BO8" s="243"/>
      <c r="BP8" s="243"/>
      <c r="BQ8" s="243"/>
      <c r="BR8" s="175"/>
      <c r="BS8" s="244"/>
      <c r="BT8" s="238"/>
      <c r="BU8" s="240"/>
      <c r="BV8" s="241"/>
      <c r="BW8" s="242"/>
      <c r="BX8" s="243"/>
      <c r="BY8" s="243"/>
      <c r="BZ8" s="243"/>
      <c r="CA8" s="175"/>
      <c r="CB8" s="244"/>
      <c r="CC8" s="238"/>
      <c r="CD8" s="240"/>
      <c r="CE8" s="241"/>
      <c r="CF8" s="242"/>
      <c r="CG8" s="243"/>
      <c r="CH8" s="243"/>
      <c r="CI8" s="243"/>
      <c r="CJ8" s="245"/>
      <c r="CK8" s="241"/>
      <c r="CL8" s="241"/>
      <c r="CM8" s="241"/>
      <c r="CN8" s="246"/>
    </row>
    <row r="9" spans="1:94">
      <c r="A9" s="233"/>
      <c r="B9" s="247"/>
      <c r="C9" s="178"/>
      <c r="D9" s="178"/>
      <c r="E9" s="248"/>
      <c r="F9" s="249"/>
      <c r="G9" s="343"/>
      <c r="H9" s="236"/>
      <c r="I9" s="236"/>
      <c r="J9" s="178"/>
      <c r="K9" s="178"/>
      <c r="L9" s="237"/>
      <c r="M9" s="237"/>
      <c r="N9" s="178"/>
      <c r="O9" s="237"/>
      <c r="P9" s="183"/>
      <c r="Q9" s="183"/>
      <c r="R9" s="183"/>
      <c r="S9" s="346"/>
      <c r="T9" s="346"/>
      <c r="U9" s="346"/>
      <c r="V9" s="346"/>
      <c r="W9" s="237"/>
      <c r="X9" s="250"/>
      <c r="Y9" s="238"/>
      <c r="Z9" s="239"/>
      <c r="AA9" s="238"/>
      <c r="AB9" s="240"/>
      <c r="AC9" s="241"/>
      <c r="AD9" s="242"/>
      <c r="AE9" s="243"/>
      <c r="AF9" s="243"/>
      <c r="AG9" s="243"/>
      <c r="AH9" s="238"/>
      <c r="AI9" s="239"/>
      <c r="AJ9" s="238"/>
      <c r="AK9" s="240"/>
      <c r="AL9" s="241"/>
      <c r="AM9" s="242"/>
      <c r="AN9" s="243"/>
      <c r="AO9" s="243"/>
      <c r="AP9" s="243"/>
      <c r="AQ9" s="238"/>
      <c r="AR9" s="239"/>
      <c r="AS9" s="238"/>
      <c r="AT9" s="240"/>
      <c r="AU9" s="241"/>
      <c r="AV9" s="242"/>
      <c r="AW9" s="243"/>
      <c r="AX9" s="243"/>
      <c r="AY9" s="243"/>
      <c r="AZ9" s="238"/>
      <c r="BA9" s="239"/>
      <c r="BB9" s="238"/>
      <c r="BC9" s="240"/>
      <c r="BD9" s="241"/>
      <c r="BE9" s="242"/>
      <c r="BF9" s="243"/>
      <c r="BG9" s="243"/>
      <c r="BH9" s="243"/>
      <c r="BI9" s="175"/>
      <c r="BJ9" s="244"/>
      <c r="BK9" s="238"/>
      <c r="BL9" s="240"/>
      <c r="BM9" s="241"/>
      <c r="BN9" s="242"/>
      <c r="BO9" s="243"/>
      <c r="BP9" s="243"/>
      <c r="BQ9" s="243"/>
      <c r="BR9" s="175"/>
      <c r="BS9" s="244"/>
      <c r="BT9" s="238"/>
      <c r="BU9" s="240"/>
      <c r="BV9" s="241"/>
      <c r="BW9" s="242"/>
      <c r="BX9" s="243"/>
      <c r="BY9" s="243"/>
      <c r="BZ9" s="243"/>
      <c r="CA9" s="175"/>
      <c r="CB9" s="244"/>
      <c r="CC9" s="238"/>
      <c r="CD9" s="240"/>
      <c r="CE9" s="241"/>
      <c r="CF9" s="242"/>
      <c r="CG9" s="243"/>
      <c r="CH9" s="243"/>
      <c r="CI9" s="243"/>
      <c r="CJ9" s="245"/>
      <c r="CK9" s="241"/>
      <c r="CL9" s="241"/>
      <c r="CM9" s="241"/>
      <c r="CN9" s="246"/>
    </row>
    <row r="10" spans="1:94">
      <c r="A10" s="168">
        <f>Z10</f>
        <v/>
      </c>
      <c r="B10" s="251"/>
      <c r="C10" s="251"/>
      <c r="D10" s="251"/>
      <c r="E10" s="252" t="s">
        <v>89</v>
      </c>
      <c r="F10" s="252"/>
      <c r="G10" s="344">
        <f>SUM(G6:G9)</f>
        <v>1985996</v>
      </c>
      <c r="H10" s="251">
        <f>SUM(H6:H9)</f>
        <v>1838</v>
      </c>
      <c r="I10" s="251">
        <f>SUM(I6:I9)</f>
        <v>0</v>
      </c>
      <c r="J10" s="251">
        <f>SUM(J6:J9)</f>
        <v>102412</v>
      </c>
      <c r="K10" s="251">
        <f>SUM(K6:K9)</f>
        <v>578</v>
      </c>
      <c r="L10" s="253">
        <f>IFERROR(K10/J10,"-")</f>
        <v>0.0056438698590009</v>
      </c>
      <c r="M10" s="254">
        <f>SUM(M6:M9)</f>
        <v>156</v>
      </c>
      <c r="N10" s="254">
        <f>SUM(N6:N9)</f>
        <v>215</v>
      </c>
      <c r="O10" s="253">
        <f>IFERROR(M10/K10,"-")</f>
        <v>0.26989619377163</v>
      </c>
      <c r="P10" s="255">
        <f>IFERROR(G10/K10,"-")</f>
        <v>3435.9792387543</v>
      </c>
      <c r="Q10" s="256">
        <f>SUM(Q6:Q9)</f>
        <v>135</v>
      </c>
      <c r="R10" s="253">
        <f>IFERROR(Q10/K10,"-")</f>
        <v>0.23356401384083</v>
      </c>
      <c r="S10" s="344">
        <f>SUM(S6:S9)</f>
        <v>9443100</v>
      </c>
      <c r="T10" s="344">
        <f>IFERROR(S10/K10,"-")</f>
        <v>16337.543252595</v>
      </c>
      <c r="U10" s="344">
        <f>IFERROR(S10/Q10,"-")</f>
        <v>69948.888888889</v>
      </c>
      <c r="V10" s="344">
        <f>S10-G10</f>
        <v>7457104</v>
      </c>
      <c r="W10" s="257">
        <f>S10/G10</f>
        <v>4.7548434135819</v>
      </c>
      <c r="X10" s="258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