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<sst xmlns="http://schemas.openxmlformats.org/spreadsheetml/2006/main" uniqueCount="80">
  <si>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</si>
  <si>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</si>
  <si>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</si>
  <si>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</si>
  <si>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</si>
  <si>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</si>
  <si>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</si>
  <si>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</si>
  <si>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</si>
  <si>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</si>
  <si>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</si>
  <si>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</si>
  <si>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</si>
  <si>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</si>
  <si>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</si>
  <si>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</si>
  <si>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</si>
  <si>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</si>
  <si>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</si>
  <si>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</si>
  <si>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</si>
  <si>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</si>
  <si>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</si>
  <si>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</si>
  <si>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</si>
  <si>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09月</t>
  </si>
  <si>
    <t>どきどき</t>
  </si>
  <si>
    <t>最終更新日</t>
  </si>
  <si>
    <t>12月30日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</si>
  <si>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</si>
  <si>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</si>
  <si>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</si>
  <si>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</si>
  <si>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</si>
  <si>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</si>
  <si>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</si>
  <si>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</si>
  <si>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</si>
  <si>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</si>
  <si>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</si>
  <si>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</si>
  <si>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</si>
  <si>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</si>
  <si>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</si>
  <si>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</si>
  <si>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</si>
  <si>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</si>
  <si>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</si>
  <si>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</si>
  <si>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</si>
  <si>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</si>
  <si>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</si>
  <si>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</si>
  <si>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</si>
  <si>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</si>
  <si>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</si>
  <si>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</si>
  <si>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</si>
  <si>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</si>
  <si>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</si>
  <si>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</si>
  <si>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ht301</t>
  </si>
  <si>
    <t>lp03</t>
  </si>
  <si>
    <t>RNパック</t>
  </si>
  <si>
    <t>9月01日(木)</t>
  </si>
  <si>
    <t>ht302</t>
  </si>
  <si>
    <t>ht303</t>
  </si>
  <si>
    <t>ht304</t>
  </si>
  <si>
    <t>空電</t>
  </si>
  <si>
    <t>ht305</t>
  </si>
  <si>
    <t>ht306</t>
  </si>
  <si>
    <t>雑誌 TOTAL</t>
  </si>
  <si>
    <t>●リスティング 広告</t>
  </si>
  <si>
    <t>UA</t>
  </si>
  <si>
    <t>adyd</t>
  </si>
  <si>
    <t>YDN（ディスプレイ広告）</t>
  </si>
  <si>
    <t>9/1～9/30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</si>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</sst>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500000</v>
      </c>
      <c r="E6" s="76">
        <v>414</v>
      </c>
      <c r="F6" s="76">
        <v>223</v>
      </c>
      <c r="G6" s="76">
        <v>522</v>
      </c>
      <c r="H6" s="86">
        <v>89</v>
      </c>
      <c r="I6" s="87">
        <v>2</v>
      </c>
      <c r="J6" s="140">
        <f>H6+I6</f>
        <v>91</v>
      </c>
      <c r="K6" s="77">
        <f>IFERROR(J6/G6,"-")</f>
        <v>0.17432950191571</v>
      </c>
      <c r="L6" s="76">
        <v>29</v>
      </c>
      <c r="M6" s="76">
        <v>15</v>
      </c>
      <c r="N6" s="77">
        <f>IFERROR(L6/J6,"-")</f>
        <v>0.31868131868132</v>
      </c>
      <c r="O6" s="78">
        <f>IFERROR(D6/J6,"-")</f>
        <v>5494.5054945055</v>
      </c>
      <c r="P6" s="79">
        <v>15</v>
      </c>
      <c r="Q6" s="77">
        <f>IFERROR(P6/J6,"-")</f>
        <v>0.16483516483516</v>
      </c>
      <c r="R6" s="331">
        <v>727000</v>
      </c>
      <c r="S6" s="332">
        <f>IFERROR(R6/J6,"-")</f>
        <v>7989.010989011</v>
      </c>
      <c r="T6" s="332">
        <f>IFERROR(R6/P6,"-")</f>
        <v>48466.666666667</v>
      </c>
      <c r="U6" s="326">
        <f>IFERROR(R6-D6,"-")</f>
        <v>227000</v>
      </c>
      <c r="V6" s="80">
        <f>R6/D6</f>
        <v>1.454</v>
      </c>
      <c r="W6" s="74"/>
      <c r="X6" s="139"/>
    </row>
    <row r="7" spans="1:24">
      <c r="A7" s="75"/>
      <c r="B7" s="81" t="s">
        <v>24</v>
      </c>
      <c r="C7" s="81">
        <v>2</v>
      </c>
      <c r="D7" s="326">
        <v>967649</v>
      </c>
      <c r="E7" s="76">
        <v>722</v>
      </c>
      <c r="F7" s="76">
        <v>0</v>
      </c>
      <c r="G7" s="76">
        <v>47304</v>
      </c>
      <c r="H7" s="86">
        <v>284</v>
      </c>
      <c r="I7" s="87">
        <v>0</v>
      </c>
      <c r="J7" s="140">
        <f>H7+I7</f>
        <v>284</v>
      </c>
      <c r="K7" s="77">
        <f>IFERROR(J7/G7,"-")</f>
        <v>0.0060037206155928</v>
      </c>
      <c r="L7" s="76">
        <v>72</v>
      </c>
      <c r="M7" s="76">
        <v>137</v>
      </c>
      <c r="N7" s="77">
        <f>IFERROR(L7/J7,"-")</f>
        <v>0.25352112676056</v>
      </c>
      <c r="O7" s="78">
        <f>IFERROR(D7/J7,"-")</f>
        <v>3407.2147887324</v>
      </c>
      <c r="P7" s="79">
        <v>61</v>
      </c>
      <c r="Q7" s="77">
        <f>IFERROR(P7/J7,"-")</f>
        <v>0.21478873239437</v>
      </c>
      <c r="R7" s="331">
        <v>4307000</v>
      </c>
      <c r="S7" s="332">
        <f>IFERROR(R7/J7,"-")</f>
        <v>15165.492957746</v>
      </c>
      <c r="T7" s="332">
        <f>IFERROR(R7/P7,"-")</f>
        <v>70606.557377049</v>
      </c>
      <c r="U7" s="326">
        <f>IFERROR(R7-D7,"-")</f>
        <v>3339351</v>
      </c>
      <c r="V7" s="80">
        <f>R7/D7</f>
        <v>4.4509941104677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1467649</v>
      </c>
      <c r="E10" s="38">
        <f>SUM(E6:E8)</f>
        <v>1136</v>
      </c>
      <c r="F10" s="38">
        <f>SUM(F6:F8)</f>
        <v>223</v>
      </c>
      <c r="G10" s="38">
        <f>SUM(G6:G8)</f>
        <v>47826</v>
      </c>
      <c r="H10" s="38">
        <f>SUM(H6:H8)</f>
        <v>373</v>
      </c>
      <c r="I10" s="38">
        <f>SUM(I6:I8)</f>
        <v>2</v>
      </c>
      <c r="J10" s="38">
        <f>SUM(J6:J8)</f>
        <v>375</v>
      </c>
      <c r="K10" s="39">
        <f>IFERROR(J10/G10,"-")</f>
        <v>0.0078409233471334</v>
      </c>
      <c r="L10" s="73">
        <f>SUM(L6:L8)</f>
        <v>101</v>
      </c>
      <c r="M10" s="73">
        <f>SUM(M6:M8)</f>
        <v>152</v>
      </c>
      <c r="N10" s="39">
        <f>IFERROR(L10/J10,"-")</f>
        <v>0.26933333333333</v>
      </c>
      <c r="O10" s="40">
        <f>IFERROR(D10/J10,"-")</f>
        <v>3913.7306666667</v>
      </c>
      <c r="P10" s="41">
        <f>SUM(P6:P8)</f>
        <v>76</v>
      </c>
      <c r="Q10" s="39">
        <f>IFERROR(P10/J10,"-")</f>
        <v>0.20266666666667</v>
      </c>
      <c r="R10" s="329">
        <f>SUM(R6:R8)</f>
        <v>5034000</v>
      </c>
      <c r="S10" s="329">
        <f>IFERROR(R10/J10,"-")</f>
        <v>13424</v>
      </c>
      <c r="T10" s="329">
        <f>IFERROR(P10/P10,"-")</f>
        <v>1</v>
      </c>
      <c r="U10" s="329">
        <f>SUM(U6:U8)</f>
        <v>3566351</v>
      </c>
      <c r="V10" s="42">
        <f>IFERROR(R10/D10,"-")</f>
        <v>3.429975423279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1.454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500000</v>
      </c>
      <c r="K10" s="76">
        <v>71</v>
      </c>
      <c r="L10" s="76">
        <v>0</v>
      </c>
      <c r="M10" s="76">
        <v>294</v>
      </c>
      <c r="N10" s="86">
        <v>26</v>
      </c>
      <c r="O10" s="87">
        <v>2</v>
      </c>
      <c r="P10" s="88">
        <f>N10+O10</f>
        <v>28</v>
      </c>
      <c r="Q10" s="77">
        <f>IFERROR(P10/M10,"-")</f>
        <v>0.095238095238095</v>
      </c>
      <c r="R10" s="76">
        <v>4</v>
      </c>
      <c r="S10" s="76">
        <v>11</v>
      </c>
      <c r="T10" s="77">
        <f>IFERROR(R10/(P10),"-")</f>
        <v>0.14285714285714</v>
      </c>
      <c r="U10" s="332">
        <f>IFERROR(J10/SUM(N10:O15),"-")</f>
        <v>5494.5054945055</v>
      </c>
      <c r="V10" s="79">
        <v>3</v>
      </c>
      <c r="W10" s="77">
        <f>IF(P10=0,"-",V10/P10)</f>
        <v>0.10714285714286</v>
      </c>
      <c r="X10" s="331">
        <v>223000</v>
      </c>
      <c r="Y10" s="332">
        <f>IFERROR(X10/P10,"-")</f>
        <v>7964.2857142857</v>
      </c>
      <c r="Z10" s="332">
        <f>IFERROR(X10/V10,"-")</f>
        <v>74333.333333333</v>
      </c>
      <c r="AA10" s="326">
        <f>SUM(X10:X15)-SUM(J10:J15)</f>
        <v>227000</v>
      </c>
      <c r="AB10" s="80">
        <f>SUM(X10:X15)/SUM(J10:J15)</f>
        <v>1.454</v>
      </c>
      <c r="AC10" s="74"/>
      <c r="AD10" s="89">
        <v>2</v>
      </c>
      <c r="AE10" s="90">
        <f>IF(P10=0,"",IF(AD10=0,"",(AD10/P10)))</f>
        <v>0.071428571428571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13</v>
      </c>
      <c r="AN10" s="96">
        <f>IF(P10=0,"",IF(AM10=0,"",(AM10/P10)))</f>
        <v>0.46428571428571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>
        <v>4</v>
      </c>
      <c r="AW10" s="102">
        <f>IF(P10=0,"",IF(AV10=0,"",(AV10/P10)))</f>
        <v>0.14285714285714</v>
      </c>
      <c r="AX10" s="101"/>
      <c r="AY10" s="103">
        <f>IFERROR(AX10/AV10,"-")</f>
        <v>0</v>
      </c>
      <c r="AZ10" s="104"/>
      <c r="BA10" s="105">
        <f>IFERROR(AZ10/AV10,"-")</f>
        <v>0</v>
      </c>
      <c r="BB10" s="106"/>
      <c r="BC10" s="106"/>
      <c r="BD10" s="106"/>
      <c r="BE10" s="107">
        <v>2</v>
      </c>
      <c r="BF10" s="108">
        <f>IF(P10=0,"",IF(BE10=0,"",(BE10/P10)))</f>
        <v>0.071428571428571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6</v>
      </c>
      <c r="BO10" s="115">
        <f>IF(P10=0,"",IF(BN10=0,"",(BN10/P10)))</f>
        <v>0.21428571428571</v>
      </c>
      <c r="BP10" s="116">
        <v>3</v>
      </c>
      <c r="BQ10" s="117">
        <f>IFERROR(BP10/BN10,"-")</f>
        <v>0.5</v>
      </c>
      <c r="BR10" s="118">
        <v>223000</v>
      </c>
      <c r="BS10" s="119">
        <f>IFERROR(BR10/BN10,"-")</f>
        <v>37166.666666667</v>
      </c>
      <c r="BT10" s="120"/>
      <c r="BU10" s="120"/>
      <c r="BV10" s="120">
        <v>3</v>
      </c>
      <c r="BW10" s="121">
        <v>1</v>
      </c>
      <c r="BX10" s="122">
        <f>IF(P10=0,"",IF(BW10=0,"",(BW10/P10)))</f>
        <v>0.035714285714286</v>
      </c>
      <c r="BY10" s="123"/>
      <c r="BZ10" s="124">
        <f>IFERROR(BY10/BW10,"-")</f>
        <v>0</v>
      </c>
      <c r="CA10" s="125"/>
      <c r="CB10" s="126">
        <f>IFERROR(CA10/BW10,"-")</f>
        <v>0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3</v>
      </c>
      <c r="CP10" s="136">
        <v>223000</v>
      </c>
      <c r="CQ10" s="136">
        <v>145000</v>
      </c>
      <c r="CR10" s="136"/>
      <c r="CS10" s="137" t="str">
        <f>IF(AND(CQ10=0,CR10=0),"",IF(AND(CQ10&lt;=100000,CR10&lt;=100000),"",IF(CQ10/CP10&gt;0.7,"男高",IF(CR10/CP10&gt;0.7,"女高",""))))</f>
        <v/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2"/>
      <c r="V11" s="79">
        <v>0</v>
      </c>
      <c r="W11" s="77" t="str">
        <f>IF(P11=0,"-",V11/P11)</f>
        <v>-</v>
      </c>
      <c r="X11" s="331">
        <v>0</v>
      </c>
      <c r="Y11" s="332" t="str">
        <f>IFERROR(X11/P11,"-")</f>
        <v>-</v>
      </c>
      <c r="Z11" s="332" t="str">
        <f>IFERROR(X11/V11,"-")</f>
        <v>-</v>
      </c>
      <c r="AA11" s="326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334</v>
      </c>
      <c r="L13" s="32">
        <v>216</v>
      </c>
      <c r="M13" s="29">
        <v>225</v>
      </c>
      <c r="N13" s="21">
        <v>62</v>
      </c>
      <c r="O13" s="21">
        <v>0</v>
      </c>
      <c r="P13" s="21">
        <f>N13+O13</f>
        <v>62</v>
      </c>
      <c r="Q13" s="30">
        <f>IFERROR(P13/M13,"-")</f>
        <v>0.27555555555556</v>
      </c>
      <c r="R13" s="30">
        <v>24</v>
      </c>
      <c r="S13" s="21">
        <v>4</v>
      </c>
      <c r="T13" s="30">
        <f>IFERROR(R13/(P13),"-")</f>
        <v>0.38709677419355</v>
      </c>
      <c r="U13" s="333"/>
      <c r="V13" s="23">
        <v>12</v>
      </c>
      <c r="W13" s="23">
        <f>IF(P13=0,"-",V13/P13)</f>
        <v>0.19354838709677</v>
      </c>
      <c r="X13" s="333">
        <v>504000</v>
      </c>
      <c r="Y13" s="333">
        <f>IFERROR(X13/P13,"-")</f>
        <v>8129.0322580645</v>
      </c>
      <c r="Z13" s="333">
        <f>IFERROR(X13/V13,"-")</f>
        <v>42000</v>
      </c>
      <c r="AA13" s="333"/>
      <c r="AB13" s="31"/>
      <c r="AC13" s="56"/>
      <c r="AD13" s="58">
        <v>2</v>
      </c>
      <c r="AE13" s="59">
        <f>IF(P13=0,"",IF(AD13=0,"",(AD13/P13)))</f>
        <v>0.032258064516129</v>
      </c>
      <c r="AF13" s="58"/>
      <c r="AG13" s="62">
        <f>IFERROR(AF13/AD13,"-")</f>
        <v>0</v>
      </c>
      <c r="AH13" s="63"/>
      <c r="AI13" s="64">
        <f>IFERROR(AH13/AD13,"-")</f>
        <v>0</v>
      </c>
      <c r="AJ13" s="65"/>
      <c r="AK13" s="65"/>
      <c r="AL13" s="65"/>
      <c r="AM13" s="58">
        <v>5</v>
      </c>
      <c r="AN13" s="59">
        <f>IF(P13=0,"",IF(AM13=0,"",(AM13/P13)))</f>
        <v>0.080645161290323</v>
      </c>
      <c r="AO13" s="58"/>
      <c r="AP13" s="62">
        <f>IFERROR(AO13/AM13,"-")</f>
        <v>0</v>
      </c>
      <c r="AQ13" s="63"/>
      <c r="AR13" s="64">
        <f>IFERROR(AQ13/AM13,"-")</f>
        <v>0</v>
      </c>
      <c r="AS13" s="65"/>
      <c r="AT13" s="65"/>
      <c r="AU13" s="65"/>
      <c r="AV13" s="58">
        <v>5</v>
      </c>
      <c r="AW13" s="59">
        <f>IF(P13=0,"",IF(AV13=0,"",(AV13/P13)))</f>
        <v>0.080645161290323</v>
      </c>
      <c r="AX13" s="58"/>
      <c r="AY13" s="62">
        <f>IFERROR(AX13/AV13,"-")</f>
        <v>0</v>
      </c>
      <c r="AZ13" s="63"/>
      <c r="BA13" s="64">
        <f>IFERROR(AZ13/AV13,"-")</f>
        <v>0</v>
      </c>
      <c r="BB13" s="65"/>
      <c r="BC13" s="65"/>
      <c r="BD13" s="65"/>
      <c r="BE13" s="58">
        <v>14</v>
      </c>
      <c r="BF13" s="59">
        <f>IF(P13=0,"",IF(BE13=0,"",(BE13/P13)))</f>
        <v>0.2258064516129</v>
      </c>
      <c r="BG13" s="58"/>
      <c r="BH13" s="62">
        <f>IFERROR(BG13/BE13,"-")</f>
        <v>0</v>
      </c>
      <c r="BI13" s="63"/>
      <c r="BJ13" s="64">
        <f>IFERROR(BI13/BE13,"-")</f>
        <v>0</v>
      </c>
      <c r="BK13" s="65"/>
      <c r="BL13" s="65"/>
      <c r="BM13" s="65"/>
      <c r="BN13" s="60">
        <v>19</v>
      </c>
      <c r="BO13" s="61">
        <f>IF(P13=0,"",IF(BN13=0,"",(BN13/P13)))</f>
        <v>0.30645161290323</v>
      </c>
      <c r="BP13" s="58">
        <v>5</v>
      </c>
      <c r="BQ13" s="62">
        <f>IFERROR(BP13/BN13,"-")</f>
        <v>0.26315789473684</v>
      </c>
      <c r="BR13" s="63">
        <v>131000</v>
      </c>
      <c r="BS13" s="64">
        <f>IFERROR(BR13/BN13,"-")</f>
        <v>6894.7368421053</v>
      </c>
      <c r="BT13" s="65">
        <v>1</v>
      </c>
      <c r="BU13" s="65"/>
      <c r="BV13" s="65">
        <v>4</v>
      </c>
      <c r="BW13" s="60">
        <v>11</v>
      </c>
      <c r="BX13" s="61">
        <f>IF(P13=0,"",IF(BW13=0,"",(BW13/P13)))</f>
        <v>0.17741935483871</v>
      </c>
      <c r="BY13" s="58">
        <v>4</v>
      </c>
      <c r="BZ13" s="62">
        <f>IFERROR(BY13/BW13,"-")</f>
        <v>0.36363636363636</v>
      </c>
      <c r="CA13" s="63">
        <v>191000</v>
      </c>
      <c r="CB13" s="64">
        <f>IFERROR(CA13/BW13,"-")</f>
        <v>17363.636363636</v>
      </c>
      <c r="CC13" s="65">
        <v>1</v>
      </c>
      <c r="CD13" s="65">
        <v>2</v>
      </c>
      <c r="CE13" s="65">
        <v>1</v>
      </c>
      <c r="CF13" s="60">
        <v>6</v>
      </c>
      <c r="CG13" s="61">
        <f>IF(P13=0,"",IF(CF13=0,"",(CF13/P13)))</f>
        <v>0.096774193548387</v>
      </c>
      <c r="CH13" s="58">
        <v>2</v>
      </c>
      <c r="CI13" s="62">
        <f>IFERROR(CH13/CF13,"-")</f>
        <v>0.33333333333333</v>
      </c>
      <c r="CJ13" s="63">
        <v>179000</v>
      </c>
      <c r="CK13" s="64">
        <f>IFERROR(CJ13/CF13,"-")</f>
        <v>29833.333333333</v>
      </c>
      <c r="CL13" s="65"/>
      <c r="CM13" s="65"/>
      <c r="CN13" s="65">
        <v>2</v>
      </c>
      <c r="CO13" s="66">
        <v>12</v>
      </c>
      <c r="CP13" s="63">
        <v>504000</v>
      </c>
      <c r="CQ13" s="63">
        <v>170000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9</v>
      </c>
      <c r="L14" s="38">
        <v>7</v>
      </c>
      <c r="M14" s="38">
        <v>3</v>
      </c>
      <c r="N14" s="38">
        <v>1</v>
      </c>
      <c r="O14" s="38">
        <v>0</v>
      </c>
      <c r="P14" s="38">
        <f>N14+O14</f>
        <v>1</v>
      </c>
      <c r="Q14" s="39">
        <f>IFERROR(P14/M14,"-")</f>
        <v>0.33333333333333</v>
      </c>
      <c r="R14" s="73">
        <v>1</v>
      </c>
      <c r="S14" s="73">
        <v>0</v>
      </c>
      <c r="T14" s="39">
        <f>IFERROR(R14/(P14),"-")</f>
        <v>1</v>
      </c>
      <c r="U14" s="334"/>
      <c r="V14" s="41">
        <v>0</v>
      </c>
      <c r="W14" s="39">
        <f>IF(P14=0,"-",V14/P14)</f>
        <v>0</v>
      </c>
      <c r="X14" s="329">
        <v>0</v>
      </c>
      <c r="Y14" s="329">
        <f>IFERROR(X14/P14,"-")</f>
        <v>0</v>
      </c>
      <c r="Z14" s="329" t="str">
        <f>IFERROR(X14/V14,"-")</f>
        <v>-</v>
      </c>
      <c r="AA14" s="329"/>
      <c r="AB14" s="42"/>
      <c r="AC14" s="55"/>
      <c r="AD14" s="57"/>
      <c r="AE14" s="57">
        <f>IF(P14=0,"",IF(AD14=0,"",(AD14/P14)))</f>
        <v>0</v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>
        <f>IF(P14=0,"",IF(AM14=0,"",(AM14/P14)))</f>
        <v>0</v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>
        <f>IF(P14=0,"",IF(AV14=0,"",(AV14/P14)))</f>
        <v>0</v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/>
      <c r="BF14" s="57">
        <f>IF(P14=0,"",IF(BE14=0,"",(BE14/P14)))</f>
        <v>0</v>
      </c>
      <c r="BG14" s="57"/>
      <c r="BH14" s="57" t="str">
        <f>IFERROR(BG14/BE14,"-")</f>
        <v>-</v>
      </c>
      <c r="BI14" s="57"/>
      <c r="BJ14" s="57" t="str">
        <f>IFERROR(BI14/BE14,"-")</f>
        <v>-</v>
      </c>
      <c r="BK14" s="57"/>
      <c r="BL14" s="57"/>
      <c r="BM14" s="57"/>
      <c r="BN14" s="57">
        <v>1</v>
      </c>
      <c r="BO14" s="57">
        <f>IF(P14=0,"",IF(BN14=0,"",(BN14/P14)))</f>
        <v>1</v>
      </c>
      <c r="BP14" s="57"/>
      <c r="BQ14" s="57">
        <f>IFERROR(BP14/BN14,"-")</f>
        <v>0</v>
      </c>
      <c r="BR14" s="57"/>
      <c r="BS14" s="57">
        <f>IFERROR(BR14/BN14,"-")</f>
        <v>0</v>
      </c>
      <c r="BT14" s="57"/>
      <c r="BU14" s="57"/>
      <c r="BV14" s="57"/>
      <c r="BW14" s="57"/>
      <c r="BX14" s="57">
        <f>IF(P14=0,"",IF(BW14=0,"",(BW14/P14)))</f>
        <v>0</v>
      </c>
      <c r="BY14" s="57"/>
      <c r="BZ14" s="57" t="str">
        <f>IFERROR(BY14/BW14,"-")</f>
        <v>-</v>
      </c>
      <c r="CA14" s="57"/>
      <c r="CB14" s="57" t="str">
        <f>IFERROR(CA14/BW14,"-")</f>
        <v>-</v>
      </c>
      <c r="CC14" s="57"/>
      <c r="CD14" s="57"/>
      <c r="CE14" s="57"/>
      <c r="CF14" s="57"/>
      <c r="CG14" s="57">
        <f>IF(P14=0,"",IF(CF14=0,"",(CF14/P14)))</f>
        <v>0</v>
      </c>
      <c r="CH14" s="57"/>
      <c r="CI14" s="57" t="str">
        <f>IFERROR(CH14/CF14,"-")</f>
        <v>-</v>
      </c>
      <c r="CJ14" s="57"/>
      <c r="CK14" s="57" t="str">
        <f>IFERROR(CJ14/CF14,"-")</f>
        <v>-</v>
      </c>
      <c r="CL14" s="57"/>
      <c r="CM14" s="57"/>
      <c r="CN14" s="57"/>
      <c r="CO14" s="57">
        <v>0</v>
      </c>
      <c r="CP14" s="57">
        <v>0</v>
      </c>
      <c r="CQ14" s="57"/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f>N15+O15</f>
        <v>0</v>
      </c>
      <c r="Q15" s="69" t="str">
        <f>IFERROR(P15/M15,"-")</f>
        <v>-</v>
      </c>
      <c r="R15" s="69">
        <v>0</v>
      </c>
      <c r="S15" s="69">
        <v>0</v>
      </c>
      <c r="T15" s="69" t="str">
        <f>IFERROR(R15/(P15),"-")</f>
        <v>-</v>
      </c>
      <c r="V15" s="69">
        <v>0</v>
      </c>
      <c r="W15" s="69" t="str">
        <f>IF(P15=0,"-",V15/P15)</f>
        <v>-</v>
      </c>
      <c r="X15" s="69">
        <v>0</v>
      </c>
      <c r="Y15" s="69" t="str">
        <f>IFERROR(X15/P15,"-")</f>
        <v>-</v>
      </c>
      <c r="Z15" s="69" t="str">
        <f>IFERROR(X15/V15,"-")</f>
        <v>-</v>
      </c>
      <c r="AD15" s="69"/>
      <c r="AE15" s="69" t="str">
        <f>IF(P15=0,"",IF(AD15=0,"",(AD15/P15)))</f>
        <v/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 t="str">
        <f>IF(P15=0,"",IF(AM15=0,"",(AM15/P15)))</f>
        <v/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 t="str">
        <f>IF(P15=0,"",IF(AV15=0,"",(AV15/P15)))</f>
        <v/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 t="str">
        <f>IF(P15=0,"",IF(BE15=0,"",(BE15/P15)))</f>
        <v/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 t="str">
        <f>IF(P15=0,"",IF(BN15=0,"",(BN15/P15)))</f>
        <v/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/>
      <c r="BX15" s="69" t="str">
        <f>IF(P15=0,"",IF(BW15=0,"",(BW15/P15)))</f>
        <v/>
      </c>
      <c r="BY15" s="69"/>
      <c r="BZ15" s="69" t="str">
        <f>IFERROR(BY15/BW15,"-")</f>
        <v>-</v>
      </c>
      <c r="CA15" s="69"/>
      <c r="CB15" s="69" t="str">
        <f>IFERROR(CA15/BW15,"-")</f>
        <v>-</v>
      </c>
      <c r="CC15" s="69"/>
      <c r="CD15" s="69"/>
      <c r="CE15" s="69"/>
      <c r="CF15" s="69"/>
      <c r="CG15" s="69" t="str">
        <f>IF(P15=0,"",IF(CF15=0,"",(CF15/P15)))</f>
        <v/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1.454</v>
      </c>
      <c r="G18" s="69" t="s">
        <v>71</v>
      </c>
      <c r="J18" s="69">
        <f>SUM(J6:J17)</f>
        <v>500000</v>
      </c>
      <c r="K18" s="69">
        <f>SUM(K6:K17)</f>
        <v>414</v>
      </c>
      <c r="L18" s="69">
        <f>SUM(L6:L17)</f>
        <v>223</v>
      </c>
      <c r="M18" s="69">
        <f>SUM(M6:M17)</f>
        <v>522</v>
      </c>
      <c r="N18" s="69">
        <f>SUM(N6:N17)</f>
        <v>89</v>
      </c>
      <c r="O18" s="69">
        <f>SUM(O6:O17)</f>
        <v>2</v>
      </c>
      <c r="P18" s="69">
        <f>SUM(P6:P17)</f>
        <v>91</v>
      </c>
      <c r="Q18" s="69">
        <f>IFERROR(P18/M18,"-")</f>
        <v>0.17432950191571</v>
      </c>
      <c r="R18" s="69">
        <f>SUM(R6:R17)</f>
        <v>29</v>
      </c>
      <c r="S18" s="69">
        <f>SUM(S6:S17)</f>
        <v>15</v>
      </c>
      <c r="T18" s="69">
        <f>IFERROR(R18/P18,"-")</f>
        <v>0.31868131868132</v>
      </c>
      <c r="U18" s="69">
        <f>IFERROR(J18/P18,"-")</f>
        <v>5494.5054945055</v>
      </c>
      <c r="V18" s="69">
        <f>SUM(V6:V17)</f>
        <v>15</v>
      </c>
      <c r="W18" s="69">
        <f>IFERROR(V18/P18,"-")</f>
        <v>0.16483516483516</v>
      </c>
      <c r="X18" s="69">
        <f>SUM(X6:X17)</f>
        <v>727000</v>
      </c>
      <c r="Y18" s="69">
        <f>IFERROR(X18/P18,"-")</f>
        <v>7989.010989011</v>
      </c>
      <c r="Z18" s="69">
        <f>IFERROR(X18/V18,"-")</f>
        <v>48466.666666667</v>
      </c>
      <c r="AA18" s="69">
        <f>X18-J18</f>
        <v>227000</v>
      </c>
      <c r="AB18" s="69">
        <f>X18/J18</f>
        <v>1.454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4.4509941104677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967649</v>
      </c>
      <c r="H6" s="173">
        <v>722</v>
      </c>
      <c r="I6" s="173">
        <v>0</v>
      </c>
      <c r="J6" s="173">
        <v>47290</v>
      </c>
      <c r="K6" s="174">
        <v>284</v>
      </c>
      <c r="L6" s="175">
        <f>IFERROR(K6/J6,"-")</f>
        <v>0.0060054979911186</v>
      </c>
      <c r="M6" s="173">
        <v>72</v>
      </c>
      <c r="N6" s="173">
        <v>137</v>
      </c>
      <c r="O6" s="175">
        <f>IFERROR(M6/(K6),"-")</f>
        <v>0.25352112676056</v>
      </c>
      <c r="P6" s="176">
        <f>IFERROR(G6/SUM(K6:K6),"-")</f>
        <v>3407.2147887324</v>
      </c>
      <c r="Q6" s="177">
        <v>61</v>
      </c>
      <c r="R6" s="175">
        <f>IF(K6=0,"-",Q6/K6)</f>
        <v>0.21478873239437</v>
      </c>
      <c r="S6" s="341">
        <v>4307000</v>
      </c>
      <c r="T6" s="342">
        <f>IFERROR(S6/K6,"-")</f>
        <v>15165.492957746</v>
      </c>
      <c r="U6" s="342">
        <f>IFERROR(S6/Q6,"-")</f>
        <v>70606.557377049</v>
      </c>
      <c r="V6" s="336">
        <f>SUM(S6:S6)-SUM(G6:G6)</f>
        <v>3339351</v>
      </c>
      <c r="W6" s="179">
        <f>SUM(S6:S6)/SUM(G6:G6)</f>
        <v>4.4509941104677</v>
      </c>
      <c r="Y6" s="180"/>
      <c r="Z6" s="181">
        <f>IF(K6=0,"",IF(Y6=0,"",(Y6/K6)))</f>
        <v>0</v>
      </c>
      <c r="AA6" s="180"/>
      <c r="AB6" s="182" t="str">
        <f>IFERROR(AA6/Y6,"-")</f>
        <v>-</v>
      </c>
      <c r="AC6" s="183"/>
      <c r="AD6" s="184" t="str">
        <f>IFERROR(AC6/Y6,"-")</f>
        <v>-</v>
      </c>
      <c r="AE6" s="185"/>
      <c r="AF6" s="185"/>
      <c r="AG6" s="185"/>
      <c r="AH6" s="186">
        <v>1</v>
      </c>
      <c r="AI6" s="187">
        <f>IF(K6=0,"",IF(AH6=0,"",(AH6/K6)))</f>
        <v>0.0035211267605634</v>
      </c>
      <c r="AJ6" s="186"/>
      <c r="AK6" s="188">
        <f>IFERROR(AJ6/AH6,"-")</f>
        <v>0</v>
      </c>
      <c r="AL6" s="189"/>
      <c r="AM6" s="190">
        <f>IFERROR(AL6/AH6,"-")</f>
        <v>0</v>
      </c>
      <c r="AN6" s="191"/>
      <c r="AO6" s="191"/>
      <c r="AP6" s="191"/>
      <c r="AQ6" s="192">
        <v>2</v>
      </c>
      <c r="AR6" s="193">
        <f>IF(K6=0,"",IF(AQ6=0,"",(AQ6/K6)))</f>
        <v>0.0070422535211268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16</v>
      </c>
      <c r="BA6" s="199">
        <f>IF(K6=0,"",IF(AZ6=0,"",(AZ6/K6)))</f>
        <v>0.056338028169014</v>
      </c>
      <c r="BB6" s="198">
        <v>1</v>
      </c>
      <c r="BC6" s="200">
        <f>IFERROR(BB6/AZ6,"-")</f>
        <v>0.0625</v>
      </c>
      <c r="BD6" s="201">
        <v>3000</v>
      </c>
      <c r="BE6" s="202">
        <f>IFERROR(BD6/AZ6,"-")</f>
        <v>187.5</v>
      </c>
      <c r="BF6" s="203">
        <v>1</v>
      </c>
      <c r="BG6" s="203"/>
      <c r="BH6" s="203"/>
      <c r="BI6" s="204">
        <v>103</v>
      </c>
      <c r="BJ6" s="205">
        <f>IF(K6=0,"",IF(BI6=0,"",(BI6/K6)))</f>
        <v>0.36267605633803</v>
      </c>
      <c r="BK6" s="206">
        <v>17</v>
      </c>
      <c r="BL6" s="207">
        <f>IFERROR(BK6/BI6,"-")</f>
        <v>0.16504854368932</v>
      </c>
      <c r="BM6" s="208">
        <v>1229000</v>
      </c>
      <c r="BN6" s="209">
        <f>IFERROR(BM6/BI6,"-")</f>
        <v>11932.038834951</v>
      </c>
      <c r="BO6" s="210">
        <v>6</v>
      </c>
      <c r="BP6" s="210">
        <v>4</v>
      </c>
      <c r="BQ6" s="210">
        <v>7</v>
      </c>
      <c r="BR6" s="211">
        <v>137</v>
      </c>
      <c r="BS6" s="212">
        <f>IF(K6=0,"",IF(BR6=0,"",(BR6/K6)))</f>
        <v>0.48239436619718</v>
      </c>
      <c r="BT6" s="213">
        <v>34</v>
      </c>
      <c r="BU6" s="214">
        <f>IFERROR(BT6/BR6,"-")</f>
        <v>0.24817518248175</v>
      </c>
      <c r="BV6" s="215">
        <v>2192000</v>
      </c>
      <c r="BW6" s="216">
        <f>IFERROR(BV6/BR6,"-")</f>
        <v>16000</v>
      </c>
      <c r="BX6" s="217">
        <v>14</v>
      </c>
      <c r="BY6" s="217">
        <v>6</v>
      </c>
      <c r="BZ6" s="217">
        <v>14</v>
      </c>
      <c r="CA6" s="218">
        <v>25</v>
      </c>
      <c r="CB6" s="219">
        <f>IF(K6=0,"",IF(CA6=0,"",(CA6/K6)))</f>
        <v>0.088028169014085</v>
      </c>
      <c r="CC6" s="220">
        <v>9</v>
      </c>
      <c r="CD6" s="221">
        <f>IFERROR(CC6/CA6,"-")</f>
        <v>0.36</v>
      </c>
      <c r="CE6" s="222">
        <v>883000</v>
      </c>
      <c r="CF6" s="223">
        <f>IFERROR(CE6/CA6,"-")</f>
        <v>35320</v>
      </c>
      <c r="CG6" s="224">
        <v>5</v>
      </c>
      <c r="CH6" s="224"/>
      <c r="CI6" s="224">
        <v>4</v>
      </c>
      <c r="CJ6" s="225">
        <v>61</v>
      </c>
      <c r="CK6" s="226">
        <v>4307000</v>
      </c>
      <c r="CL6" s="226">
        <v>784000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0</v>
      </c>
      <c r="I7" s="173">
        <v>0</v>
      </c>
      <c r="J7" s="173">
        <v>14</v>
      </c>
      <c r="K7" s="174">
        <v>0</v>
      </c>
      <c r="L7" s="175">
        <f>IFERROR(K7/J7,"-")</f>
        <v>0</v>
      </c>
      <c r="M7" s="173">
        <v>0</v>
      </c>
      <c r="N7" s="173">
        <v>0</v>
      </c>
      <c r="O7" s="175" t="str">
        <f>IFERROR(M7/(K7),"-")</f>
        <v>-</v>
      </c>
      <c r="P7" s="176" t="str">
        <f>IFERROR(G7/SUM(K7:K7),"-")</f>
        <v>-</v>
      </c>
      <c r="Q7" s="177">
        <v>0</v>
      </c>
      <c r="R7" s="175" t="str">
        <f>IF(K7=0,"-",Q7/K7)</f>
        <v>-</v>
      </c>
      <c r="S7" s="341"/>
      <c r="T7" s="342" t="str">
        <f>IFERROR(S7/K7,"-")</f>
        <v>-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 t="str">
        <f>IF(K7=0,"",IF(Y7=0,"",(Y7/K7)))</f>
        <v/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 t="str">
        <f>IF(K7=0,"",IF(AH7=0,"",(AH7/K7)))</f>
        <v/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 t="str">
        <f>IF(K7=0,"",IF(AQ7=0,"",(AQ7/K7)))</f>
        <v/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/>
      <c r="BA7" s="199" t="str">
        <f>IF(K7=0,"",IF(AZ7=0,"",(AZ7/K7)))</f>
        <v/>
      </c>
      <c r="BB7" s="198"/>
      <c r="BC7" s="200" t="str">
        <f>IFERROR(BB7/AZ7,"-")</f>
        <v>-</v>
      </c>
      <c r="BD7" s="201"/>
      <c r="BE7" s="202" t="str">
        <f>IFERROR(BD7/AZ7,"-")</f>
        <v>-</v>
      </c>
      <c r="BF7" s="203"/>
      <c r="BG7" s="203"/>
      <c r="BH7" s="203"/>
      <c r="BI7" s="204"/>
      <c r="BJ7" s="205" t="str">
        <f>IF(K7=0,"",IF(BI7=0,"",(BI7/K7)))</f>
        <v/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 t="str">
        <f>IF(K7=0,"",IF(BR7=0,"",(BR7/K7)))</f>
        <v/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 t="str">
        <f>IF(K7=0,"",IF(CA7=0,"",(CA7/K7)))</f>
        <v/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967649</v>
      </c>
      <c r="H10" s="246">
        <f>SUM(H6:H9)</f>
        <v>722</v>
      </c>
      <c r="I10" s="246">
        <f>SUM(I6:I9)</f>
        <v>0</v>
      </c>
      <c r="J10" s="246">
        <f>SUM(J6:J9)</f>
        <v>47304</v>
      </c>
      <c r="K10" s="246">
        <f>SUM(K6:K9)</f>
        <v>284</v>
      </c>
      <c r="L10" s="248">
        <f>IFERROR(K10/J10,"-")</f>
        <v>0.0060037206155928</v>
      </c>
      <c r="M10" s="249">
        <f>SUM(M6:M9)</f>
        <v>72</v>
      </c>
      <c r="N10" s="249">
        <f>SUM(N6:N9)</f>
        <v>137</v>
      </c>
      <c r="O10" s="248">
        <f>IFERROR(M10/K10,"-")</f>
        <v>0.25352112676056</v>
      </c>
      <c r="P10" s="250">
        <f>IFERROR(G10/K10,"-")</f>
        <v>3407.2147887324</v>
      </c>
      <c r="Q10" s="251">
        <f>SUM(Q6:Q9)</f>
        <v>61</v>
      </c>
      <c r="R10" s="248">
        <f>IFERROR(Q10/K10,"-")</f>
        <v>0.21478873239437</v>
      </c>
      <c r="S10" s="339">
        <f>SUM(S6:S9)</f>
        <v>4307000</v>
      </c>
      <c r="T10" s="339">
        <f>IFERROR(S10/K10,"-")</f>
        <v>15165.492957746</v>
      </c>
      <c r="U10" s="339">
        <f>IFERROR(S10/Q10,"-")</f>
        <v>70606.557377049</v>
      </c>
      <c r="V10" s="339">
        <f>S10-G10</f>
        <v>3339351</v>
      </c>
      <c r="W10" s="252">
        <f>S10/G10</f>
        <v>4.4509941104677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