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<sst xmlns="http://schemas.openxmlformats.org/spreadsheetml/2006/main" uniqueCount="80">
  <si>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</si>
  <si>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</si>
  <si>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</si>
  <si>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</si>
  <si>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</si>
  <si>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</si>
  <si>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</si>
  <si>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</si>
  <si>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</si>
  <si>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</si>
  <si>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</si>
  <si>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</si>
  <si>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</si>
  <si>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</si>
  <si>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</si>
  <si>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</si>
  <si>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</si>
  <si>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</si>
  <si>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</si>
  <si>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</si>
  <si>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</si>
  <si>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</si>
  <si>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</si>
  <si>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</si>
  <si>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</si>
  <si>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</si>
  <si>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</si>
  <si>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</si>
  <si>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</si>
  <si>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</si>
  <si>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</si>
  <si>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</si>
  <si>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</si>
  <si>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</si>
  <si>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</si>
  <si>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</si>
  <si>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</si>
  <si>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</si>
  <si>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</si>
  <si>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</si>
  <si>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</si>
  <si>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</si>
  <si>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</si>
  <si>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</si>
  <si>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</si>
  <si>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</si>
  <si>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</si>
  <si>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</si>
  <si>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</si>
  <si>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</si>
  <si>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</si>
  <si>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</si>
  <si>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</si>
  <si>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</si>
  <si>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</si>
  <si>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</si>
  <si>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</si>
  <si>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</si>
  <si>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</si>
  <si>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</si>
  <si>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</si>
  <si>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ht295</t>
  </si>
  <si>
    <t>lp03</t>
  </si>
  <si>
    <t>RNパック</t>
  </si>
  <si>
    <t>8月01日(月)</t>
  </si>
  <si>
    <t>ht296</t>
  </si>
  <si>
    <t>ht297</t>
  </si>
  <si>
    <t>ht298</t>
  </si>
  <si>
    <t>空電</t>
  </si>
  <si>
    <t>ht299</t>
  </si>
  <si>
    <t>ht300</t>
  </si>
  <si>
    <t>雑誌 TOTAL</t>
  </si>
  <si>
    <t>●リスティング 広告</t>
  </si>
  <si>
    <t>UA</t>
  </si>
  <si>
    <t>adyd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</si>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</sst>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10</v>
      </c>
      <c r="D6" s="326">
        <v>500000</v>
      </c>
      <c r="E6" s="76">
        <v>490</v>
      </c>
      <c r="F6" s="76">
        <v>237</v>
      </c>
      <c r="G6" s="76">
        <v>523</v>
      </c>
      <c r="H6" s="86">
        <v>81</v>
      </c>
      <c r="I6" s="87">
        <v>1</v>
      </c>
      <c r="J6" s="140">
        <f>H6+I6</f>
        <v>82</v>
      </c>
      <c r="K6" s="77">
        <f>IFERROR(J6/G6,"-")</f>
        <v>0.15678776290631</v>
      </c>
      <c r="L6" s="76">
        <v>33</v>
      </c>
      <c r="M6" s="76">
        <v>16</v>
      </c>
      <c r="N6" s="77">
        <f>IFERROR(L6/J6,"-")</f>
        <v>0.40243902439024</v>
      </c>
      <c r="O6" s="78">
        <f>IFERROR(D6/J6,"-")</f>
        <v>6097.5609756098</v>
      </c>
      <c r="P6" s="79">
        <v>24</v>
      </c>
      <c r="Q6" s="77">
        <f>IFERROR(P6/J6,"-")</f>
        <v>0.29268292682927</v>
      </c>
      <c r="R6" s="331">
        <v>1361000</v>
      </c>
      <c r="S6" s="332">
        <f>IFERROR(R6/J6,"-")</f>
        <v>16597.56097561</v>
      </c>
      <c r="T6" s="332">
        <f>IFERROR(R6/P6,"-")</f>
        <v>56708.333333333</v>
      </c>
      <c r="U6" s="326">
        <f>IFERROR(R6-D6,"-")</f>
        <v>861000</v>
      </c>
      <c r="V6" s="80">
        <f>R6/D6</f>
        <v>2.722</v>
      </c>
      <c r="W6" s="74"/>
      <c r="X6" s="139"/>
    </row>
    <row r="7" spans="1:24">
      <c r="A7" s="75"/>
      <c r="B7" s="81" t="s">
        <v>24</v>
      </c>
      <c r="C7" s="81">
        <v>2</v>
      </c>
      <c r="D7" s="326">
        <v>1493613</v>
      </c>
      <c r="E7" s="76">
        <v>1130</v>
      </c>
      <c r="F7" s="76">
        <v>0</v>
      </c>
      <c r="G7" s="76">
        <v>77154</v>
      </c>
      <c r="H7" s="86">
        <v>505</v>
      </c>
      <c r="I7" s="87">
        <v>0</v>
      </c>
      <c r="J7" s="140">
        <f>H7+I7</f>
        <v>505</v>
      </c>
      <c r="K7" s="77">
        <f>IFERROR(J7/G7,"-")</f>
        <v>0.0065453508567281</v>
      </c>
      <c r="L7" s="76">
        <v>137</v>
      </c>
      <c r="M7" s="76">
        <v>224</v>
      </c>
      <c r="N7" s="77">
        <f>IFERROR(L7/J7,"-")</f>
        <v>0.27128712871287</v>
      </c>
      <c r="O7" s="78">
        <f>IFERROR(D7/J7,"-")</f>
        <v>2957.6495049505</v>
      </c>
      <c r="P7" s="79">
        <v>113</v>
      </c>
      <c r="Q7" s="77">
        <f>IFERROR(P7/J7,"-")</f>
        <v>0.22376237623762</v>
      </c>
      <c r="R7" s="331">
        <v>4270000</v>
      </c>
      <c r="S7" s="332">
        <f>IFERROR(R7/J7,"-")</f>
        <v>8455.4455445545</v>
      </c>
      <c r="T7" s="332">
        <f>IFERROR(R7/P7,"-")</f>
        <v>37787.610619469</v>
      </c>
      <c r="U7" s="326">
        <f>IFERROR(R7-D7,"-")</f>
        <v>2776387</v>
      </c>
      <c r="V7" s="80">
        <f>R7/D7</f>
        <v>2.8588396057078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1993613</v>
      </c>
      <c r="E10" s="38">
        <f>SUM(E6:E8)</f>
        <v>1620</v>
      </c>
      <c r="F10" s="38">
        <f>SUM(F6:F8)</f>
        <v>237</v>
      </c>
      <c r="G10" s="38">
        <f>SUM(G6:G8)</f>
        <v>77677</v>
      </c>
      <c r="H10" s="38">
        <f>SUM(H6:H8)</f>
        <v>586</v>
      </c>
      <c r="I10" s="38">
        <f>SUM(I6:I8)</f>
        <v>1</v>
      </c>
      <c r="J10" s="38">
        <f>SUM(J6:J8)</f>
        <v>587</v>
      </c>
      <c r="K10" s="39">
        <f>IFERROR(J10/G10,"-")</f>
        <v>0.0075569344851114</v>
      </c>
      <c r="L10" s="73">
        <f>SUM(L6:L8)</f>
        <v>170</v>
      </c>
      <c r="M10" s="73">
        <f>SUM(M6:M8)</f>
        <v>240</v>
      </c>
      <c r="N10" s="39">
        <f>IFERROR(L10/J10,"-")</f>
        <v>0.28960817717206</v>
      </c>
      <c r="O10" s="40">
        <f>IFERROR(D10/J10,"-")</f>
        <v>3396.2742759796</v>
      </c>
      <c r="P10" s="41">
        <f>SUM(P6:P8)</f>
        <v>137</v>
      </c>
      <c r="Q10" s="39">
        <f>IFERROR(P10/J10,"-")</f>
        <v>0.23339011925043</v>
      </c>
      <c r="R10" s="329">
        <f>SUM(R6:R8)</f>
        <v>5631000</v>
      </c>
      <c r="S10" s="329">
        <f>IFERROR(R10/J10,"-")</f>
        <v>9592.8449744463</v>
      </c>
      <c r="T10" s="329">
        <f>IFERROR(P10/P10,"-")</f>
        <v>1</v>
      </c>
      <c r="U10" s="329">
        <f>SUM(U6:U8)</f>
        <v>3637387</v>
      </c>
      <c r="V10" s="42">
        <f>IFERROR(R10/D10,"-")</f>
        <v>2.8245201049552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2.722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85" t="s">
        <v>64</v>
      </c>
      <c r="J10" s="326">
        <v>500000</v>
      </c>
      <c r="K10" s="76">
        <v>51</v>
      </c>
      <c r="L10" s="76">
        <v>0</v>
      </c>
      <c r="M10" s="76">
        <v>308</v>
      </c>
      <c r="N10" s="86">
        <v>20</v>
      </c>
      <c r="O10" s="87">
        <v>0</v>
      </c>
      <c r="P10" s="88">
        <f>N10+O10</f>
        <v>20</v>
      </c>
      <c r="Q10" s="77">
        <f>IFERROR(P10/M10,"-")</f>
        <v>0.064935064935065</v>
      </c>
      <c r="R10" s="76">
        <v>5</v>
      </c>
      <c r="S10" s="76">
        <v>7</v>
      </c>
      <c r="T10" s="77">
        <f>IFERROR(R10/(P10),"-")</f>
        <v>0.25</v>
      </c>
      <c r="U10" s="332">
        <f>IFERROR(J10/SUM(N10:O15),"-")</f>
        <v>6097.5609756098</v>
      </c>
      <c r="V10" s="79">
        <v>1</v>
      </c>
      <c r="W10" s="77">
        <f>IF(P10=0,"-",V10/P10)</f>
        <v>0.05</v>
      </c>
      <c r="X10" s="331">
        <v>470000</v>
      </c>
      <c r="Y10" s="332">
        <f>IFERROR(X10/P10,"-")</f>
        <v>23500</v>
      </c>
      <c r="Z10" s="332">
        <f>IFERROR(X10/V10,"-")</f>
        <v>470000</v>
      </c>
      <c r="AA10" s="326">
        <f>SUM(X10:X15)-SUM(J10:J15)</f>
        <v>861000</v>
      </c>
      <c r="AB10" s="80">
        <f>SUM(X10:X15)/SUM(J10:J15)</f>
        <v>2.722</v>
      </c>
      <c r="AC10" s="74"/>
      <c r="AD10" s="89">
        <v>2</v>
      </c>
      <c r="AE10" s="90">
        <f>IF(P10=0,"",IF(AD10=0,"",(AD10/P10)))</f>
        <v>0.1</v>
      </c>
      <c r="AF10" s="89"/>
      <c r="AG10" s="91">
        <f>IFERROR(AF10/AD10,"-")</f>
        <v>0</v>
      </c>
      <c r="AH10" s="92"/>
      <c r="AI10" s="93">
        <f>IFERROR(AH10/AD10,"-")</f>
        <v>0</v>
      </c>
      <c r="AJ10" s="94"/>
      <c r="AK10" s="94"/>
      <c r="AL10" s="94"/>
      <c r="AM10" s="95">
        <v>9</v>
      </c>
      <c r="AN10" s="96">
        <f>IF(P10=0,"",IF(AM10=0,"",(AM10/P10)))</f>
        <v>0.45</v>
      </c>
      <c r="AO10" s="95"/>
      <c r="AP10" s="97">
        <f>IFERROR(AO10/AM10,"-")</f>
        <v>0</v>
      </c>
      <c r="AQ10" s="98"/>
      <c r="AR10" s="99">
        <f>IFERROR(AQ10/AM10,"-")</f>
        <v>0</v>
      </c>
      <c r="AS10" s="100"/>
      <c r="AT10" s="100"/>
      <c r="AU10" s="100"/>
      <c r="AV10" s="101">
        <v>1</v>
      </c>
      <c r="AW10" s="102">
        <f>IF(P10=0,"",IF(AV10=0,"",(AV10/P10)))</f>
        <v>0.05</v>
      </c>
      <c r="AX10" s="101"/>
      <c r="AY10" s="103">
        <f>IFERROR(AX10/AV10,"-")</f>
        <v>0</v>
      </c>
      <c r="AZ10" s="104"/>
      <c r="BA10" s="105">
        <f>IFERROR(AZ10/AV10,"-")</f>
        <v>0</v>
      </c>
      <c r="BB10" s="106"/>
      <c r="BC10" s="106"/>
      <c r="BD10" s="106"/>
      <c r="BE10" s="107">
        <v>1</v>
      </c>
      <c r="BF10" s="108">
        <f>IF(P10=0,"",IF(BE10=0,"",(BE10/P10)))</f>
        <v>0.05</v>
      </c>
      <c r="BG10" s="107"/>
      <c r="BH10" s="109">
        <f>IFERROR(BG10/BE10,"-")</f>
        <v>0</v>
      </c>
      <c r="BI10" s="110"/>
      <c r="BJ10" s="111">
        <f>IFERROR(BI10/BE10,"-")</f>
        <v>0</v>
      </c>
      <c r="BK10" s="112"/>
      <c r="BL10" s="112"/>
      <c r="BM10" s="112"/>
      <c r="BN10" s="114">
        <v>6</v>
      </c>
      <c r="BO10" s="115">
        <f>IF(P10=0,"",IF(BN10=0,"",(BN10/P10)))</f>
        <v>0.3</v>
      </c>
      <c r="BP10" s="116">
        <v>1</v>
      </c>
      <c r="BQ10" s="117">
        <f>IFERROR(BP10/BN10,"-")</f>
        <v>0.16666666666667</v>
      </c>
      <c r="BR10" s="118">
        <v>470000</v>
      </c>
      <c r="BS10" s="119">
        <f>IFERROR(BR10/BN10,"-")</f>
        <v>78333.333333333</v>
      </c>
      <c r="BT10" s="120"/>
      <c r="BU10" s="120"/>
      <c r="BV10" s="120">
        <v>1</v>
      </c>
      <c r="BW10" s="121">
        <v>1</v>
      </c>
      <c r="BX10" s="122">
        <f>IF(P10=0,"",IF(BW10=0,"",(BW10/P10)))</f>
        <v>0.05</v>
      </c>
      <c r="BY10" s="123"/>
      <c r="BZ10" s="124">
        <f>IFERROR(BY10/BW10,"-")</f>
        <v>0</v>
      </c>
      <c r="CA10" s="125"/>
      <c r="CB10" s="126">
        <f>IFERROR(CA10/BW10,"-")</f>
        <v>0</v>
      </c>
      <c r="CC10" s="127"/>
      <c r="CD10" s="127"/>
      <c r="CE10" s="127"/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1</v>
      </c>
      <c r="CP10" s="136">
        <v>470000</v>
      </c>
      <c r="CQ10" s="136">
        <v>470000</v>
      </c>
      <c r="CR10" s="136"/>
      <c r="CS10" s="137" t="str">
        <f>IF(AND(CQ10=0,CR10=0),"",IF(AND(CQ10&lt;=100000,CR10&lt;=100000),"",IF(CQ10/CP10&gt;0.7,"男高",IF(CR10/CP10&gt;0.7,"女高",""))))</f>
        <v>男高</v>
      </c>
    </row>
    <row r="11" spans="1:98">
      <c r="A11" s="75"/>
      <c r="B11" s="343" t="s">
        <v>65</v>
      </c>
      <c r="C11" s="343"/>
      <c r="D11" s="343"/>
      <c r="E11" s="343"/>
      <c r="F11" s="343" t="s">
        <v>62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0</v>
      </c>
      <c r="O11" s="87">
        <v>0</v>
      </c>
      <c r="P11" s="88">
        <f>N11+O11</f>
        <v>0</v>
      </c>
      <c r="Q11" s="77" t="str">
        <f>IFERROR(P11/M11,"-")</f>
        <v>-</v>
      </c>
      <c r="R11" s="76">
        <v>0</v>
      </c>
      <c r="S11" s="76">
        <v>0</v>
      </c>
      <c r="T11" s="77" t="str">
        <f>IFERROR(R11/(P11),"-")</f>
        <v>-</v>
      </c>
      <c r="U11" s="332"/>
      <c r="V11" s="79">
        <v>0</v>
      </c>
      <c r="W11" s="77" t="str">
        <f>IF(P11=0,"-",V11/P11)</f>
        <v>-</v>
      </c>
      <c r="X11" s="331">
        <v>0</v>
      </c>
      <c r="Y11" s="332" t="str">
        <f>IFERROR(X11/P11,"-")</f>
        <v>-</v>
      </c>
      <c r="Z11" s="332" t="str">
        <f>IFERROR(X11/V11,"-")</f>
        <v>-</v>
      </c>
      <c r="AA11" s="326"/>
      <c r="AB11" s="80"/>
      <c r="AC11" s="74"/>
      <c r="AD11" s="89"/>
      <c r="AE11" s="90" t="str">
        <f>IF(P11=0,"",IF(AD11=0,"",(AD11/P11)))</f>
        <v/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/>
      <c r="AN11" s="96" t="str">
        <f>IF(P11=0,"",IF(AM11=0,"",(AM11/P11)))</f>
        <v/>
      </c>
      <c r="AO11" s="95"/>
      <c r="AP11" s="97" t="str">
        <f>IFERROR(AO11/AM11,"-")</f>
        <v>-</v>
      </c>
      <c r="AQ11" s="98"/>
      <c r="AR11" s="99" t="str">
        <f>IFERROR(AQ11/AM11,"-")</f>
        <v>-</v>
      </c>
      <c r="AS11" s="100"/>
      <c r="AT11" s="100"/>
      <c r="AU11" s="100"/>
      <c r="AV11" s="101"/>
      <c r="AW11" s="102" t="str">
        <f>IF(P11=0,"",IF(AV11=0,"",(AV11/P11)))</f>
        <v/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 t="str">
        <f>IF(P11=0,"",IF(BE11=0,"",(BE11/P11)))</f>
        <v/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/>
      <c r="BO11" s="115" t="str">
        <f>IF(P11=0,"",IF(BN11=0,"",(BN11/P11)))</f>
        <v/>
      </c>
      <c r="BP11" s="116"/>
      <c r="BQ11" s="117" t="str">
        <f>IFERROR(BP11/BN11,"-")</f>
        <v>-</v>
      </c>
      <c r="BR11" s="118"/>
      <c r="BS11" s="119" t="str">
        <f>IFERROR(BR11/BN11,"-")</f>
        <v>-</v>
      </c>
      <c r="BT11" s="120"/>
      <c r="BU11" s="120"/>
      <c r="BV11" s="120"/>
      <c r="BW11" s="121"/>
      <c r="BX11" s="122" t="str">
        <f>IF(P11=0,"",IF(BW11=0,"",(BW11/P11)))</f>
        <v/>
      </c>
      <c r="BY11" s="123"/>
      <c r="BZ11" s="124" t="str">
        <f>IFERROR(BY11/BW11,"-")</f>
        <v>-</v>
      </c>
      <c r="CA11" s="125"/>
      <c r="CB11" s="126" t="str">
        <f>IFERROR(CA11/BW11,"-")</f>
        <v>-</v>
      </c>
      <c r="CC11" s="127"/>
      <c r="CD11" s="127"/>
      <c r="CE11" s="127"/>
      <c r="CF11" s="128"/>
      <c r="CG11" s="129" t="str">
        <f>IF(P11=0,"",IF(CF11=0,"",(CF11/P11)))</f>
        <v/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0</v>
      </c>
      <c r="CP11" s="136">
        <v>0</v>
      </c>
      <c r="CQ11" s="136"/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28"/>
      <c r="B12" s="343" t="s">
        <v>66</v>
      </c>
      <c r="C12" s="343"/>
      <c r="D12" s="343"/>
      <c r="E12" s="343"/>
      <c r="F12" s="343" t="s">
        <v>62</v>
      </c>
      <c r="G12" s="85"/>
      <c r="H12" s="85"/>
      <c r="I12" s="85"/>
      <c r="J12" s="327"/>
      <c r="K12" s="32">
        <v>0</v>
      </c>
      <c r="L12" s="32">
        <v>0</v>
      </c>
      <c r="M12" s="29">
        <v>0</v>
      </c>
      <c r="N12" s="21">
        <v>0</v>
      </c>
      <c r="O12" s="21">
        <v>0</v>
      </c>
      <c r="P12" s="21">
        <f>N12+O12</f>
        <v>0</v>
      </c>
      <c r="Q12" s="30" t="str">
        <f>IFERROR(P12/M12,"-")</f>
        <v>-</v>
      </c>
      <c r="R12" s="30">
        <v>0</v>
      </c>
      <c r="S12" s="21">
        <v>0</v>
      </c>
      <c r="T12" s="30" t="str">
        <f>IFERROR(R12/(P12),"-")</f>
        <v>-</v>
      </c>
      <c r="U12" s="333"/>
      <c r="V12" s="23">
        <v>0</v>
      </c>
      <c r="W12" s="23" t="str">
        <f>IF(P12=0,"-",V12/P12)</f>
        <v>-</v>
      </c>
      <c r="X12" s="333">
        <v>0</v>
      </c>
      <c r="Y12" s="333" t="str">
        <f>IFERROR(X12/P12,"-")</f>
        <v>-</v>
      </c>
      <c r="Z12" s="333" t="str">
        <f>IFERROR(X12/V12,"-")</f>
        <v>-</v>
      </c>
      <c r="AA12" s="333"/>
      <c r="AB12" s="31"/>
      <c r="AC12" s="54"/>
      <c r="AD12" s="58"/>
      <c r="AE12" s="59" t="str">
        <f>IF(P12=0,"",IF(AD12=0,"",(AD12/P12)))</f>
        <v/>
      </c>
      <c r="AF12" s="58"/>
      <c r="AG12" s="62" t="str">
        <f>IFERROR(AF12/AD12,"-")</f>
        <v>-</v>
      </c>
      <c r="AH12" s="63"/>
      <c r="AI12" s="64" t="str">
        <f>IFERROR(AH12/AD12,"-")</f>
        <v>-</v>
      </c>
      <c r="AJ12" s="65"/>
      <c r="AK12" s="65"/>
      <c r="AL12" s="65"/>
      <c r="AM12" s="58"/>
      <c r="AN12" s="59" t="str">
        <f>IF(P12=0,"",IF(AM12=0,"",(AM12/P12)))</f>
        <v/>
      </c>
      <c r="AO12" s="58"/>
      <c r="AP12" s="62" t="str">
        <f>IFERROR(AO12/AM12,"-")</f>
        <v>-</v>
      </c>
      <c r="AQ12" s="63"/>
      <c r="AR12" s="64" t="str">
        <f>IFERROR(AQ12/AM12,"-")</f>
        <v>-</v>
      </c>
      <c r="AS12" s="65"/>
      <c r="AT12" s="65"/>
      <c r="AU12" s="65"/>
      <c r="AV12" s="58"/>
      <c r="AW12" s="59" t="str">
        <f>IF(P12=0,"",IF(AV12=0,"",(AV12/P12)))</f>
        <v/>
      </c>
      <c r="AX12" s="58"/>
      <c r="AY12" s="62" t="str">
        <f>IFERROR(AX12/AV12,"-")</f>
        <v>-</v>
      </c>
      <c r="AZ12" s="63"/>
      <c r="BA12" s="64" t="str">
        <f>IFERROR(AZ12/AV12,"-")</f>
        <v>-</v>
      </c>
      <c r="BB12" s="65"/>
      <c r="BC12" s="65"/>
      <c r="BD12" s="65"/>
      <c r="BE12" s="58"/>
      <c r="BF12" s="59" t="str">
        <f>IF(P12=0,"",IF(BE12=0,"",(BE12/P12)))</f>
        <v/>
      </c>
      <c r="BG12" s="58"/>
      <c r="BH12" s="62" t="str">
        <f>IFERROR(BG12/BE12,"-")</f>
        <v>-</v>
      </c>
      <c r="BI12" s="63"/>
      <c r="BJ12" s="64" t="str">
        <f>IFERROR(BI12/BE12,"-")</f>
        <v>-</v>
      </c>
      <c r="BK12" s="65"/>
      <c r="BL12" s="65"/>
      <c r="BM12" s="65"/>
      <c r="BN12" s="60"/>
      <c r="BO12" s="61" t="str">
        <f>IF(P12=0,"",IF(BN12=0,"",(BN12/P12)))</f>
        <v/>
      </c>
      <c r="BP12" s="58"/>
      <c r="BQ12" s="62" t="str">
        <f>IFERROR(BP12/BN12,"-")</f>
        <v>-</v>
      </c>
      <c r="BR12" s="63"/>
      <c r="BS12" s="64" t="str">
        <f>IFERROR(BR12/BN12,"-")</f>
        <v>-</v>
      </c>
      <c r="BT12" s="65"/>
      <c r="BU12" s="65"/>
      <c r="BV12" s="65"/>
      <c r="BW12" s="60"/>
      <c r="BX12" s="61" t="str">
        <f>IF(P12=0,"",IF(BW12=0,"",(BW12/P12)))</f>
        <v/>
      </c>
      <c r="BY12" s="58"/>
      <c r="BZ12" s="62" t="str">
        <f>IFERROR(BY12/BW12,"-")</f>
        <v>-</v>
      </c>
      <c r="CA12" s="63"/>
      <c r="CB12" s="64" t="str">
        <f>IFERROR(CA12/BW12,"-")</f>
        <v>-</v>
      </c>
      <c r="CC12" s="65"/>
      <c r="CD12" s="65"/>
      <c r="CE12" s="65"/>
      <c r="CF12" s="60"/>
      <c r="CG12" s="61" t="str">
        <f>IF(P12=0,"",IF(CF12=0,"",(CF12/P12)))</f>
        <v/>
      </c>
      <c r="CH12" s="58"/>
      <c r="CI12" s="62" t="str">
        <f>IFERROR(CH12/CF12,"-")</f>
        <v>-</v>
      </c>
      <c r="CJ12" s="63"/>
      <c r="CK12" s="64" t="str">
        <f>IFERROR(CJ12/CF12,"-")</f>
        <v>-</v>
      </c>
      <c r="CL12" s="65"/>
      <c r="CM12" s="65"/>
      <c r="CN12" s="65"/>
      <c r="CO12" s="66">
        <v>0</v>
      </c>
      <c r="CP12" s="63">
        <v>0</v>
      </c>
      <c r="CQ12" s="63"/>
      <c r="CR12" s="63"/>
      <c r="CS12" s="67" t="str">
        <f>IF(AND(CQ12=0,CR12=0),"",IF(AND(CQ12&lt;=100000,CR12&lt;=100000),"",IF(CQ12/CP12&gt;0.7,"男高",IF(CR12/CP12&gt;0.7,"女高",""))))</f>
        <v/>
      </c>
    </row>
    <row r="13" spans="1:98">
      <c r="A13" s="28"/>
      <c r="B13" s="343" t="s">
        <v>67</v>
      </c>
      <c r="C13" s="343"/>
      <c r="D13" s="343"/>
      <c r="E13" s="343"/>
      <c r="F13" s="343" t="s">
        <v>68</v>
      </c>
      <c r="G13" s="34"/>
      <c r="H13" s="34"/>
      <c r="I13" s="70"/>
      <c r="J13" s="328"/>
      <c r="K13" s="32">
        <v>423</v>
      </c>
      <c r="L13" s="32">
        <v>227</v>
      </c>
      <c r="M13" s="29">
        <v>214</v>
      </c>
      <c r="N13" s="21">
        <v>60</v>
      </c>
      <c r="O13" s="21">
        <v>1</v>
      </c>
      <c r="P13" s="21">
        <f>N13+O13</f>
        <v>61</v>
      </c>
      <c r="Q13" s="30">
        <f>IFERROR(P13/M13,"-")</f>
        <v>0.28504672897196</v>
      </c>
      <c r="R13" s="30">
        <v>28</v>
      </c>
      <c r="S13" s="21">
        <v>9</v>
      </c>
      <c r="T13" s="30">
        <f>IFERROR(R13/(P13),"-")</f>
        <v>0.45901639344262</v>
      </c>
      <c r="U13" s="333"/>
      <c r="V13" s="23">
        <v>23</v>
      </c>
      <c r="W13" s="23">
        <f>IF(P13=0,"-",V13/P13)</f>
        <v>0.37704918032787</v>
      </c>
      <c r="X13" s="333">
        <v>891000</v>
      </c>
      <c r="Y13" s="333">
        <f>IFERROR(X13/P13,"-")</f>
        <v>14606.557377049</v>
      </c>
      <c r="Z13" s="333">
        <f>IFERROR(X13/V13,"-")</f>
        <v>38739.130434783</v>
      </c>
      <c r="AA13" s="333"/>
      <c r="AB13" s="31"/>
      <c r="AC13" s="56"/>
      <c r="AD13" s="58">
        <v>2</v>
      </c>
      <c r="AE13" s="59">
        <f>IF(P13=0,"",IF(AD13=0,"",(AD13/P13)))</f>
        <v>0.032786885245902</v>
      </c>
      <c r="AF13" s="58">
        <v>1</v>
      </c>
      <c r="AG13" s="62">
        <f>IFERROR(AF13/AD13,"-")</f>
        <v>0.5</v>
      </c>
      <c r="AH13" s="63">
        <v>3000</v>
      </c>
      <c r="AI13" s="64">
        <f>IFERROR(AH13/AD13,"-")</f>
        <v>1500</v>
      </c>
      <c r="AJ13" s="65">
        <v>1</v>
      </c>
      <c r="AK13" s="65"/>
      <c r="AL13" s="65"/>
      <c r="AM13" s="58">
        <v>6</v>
      </c>
      <c r="AN13" s="59">
        <f>IF(P13=0,"",IF(AM13=0,"",(AM13/P13)))</f>
        <v>0.098360655737705</v>
      </c>
      <c r="AO13" s="58"/>
      <c r="AP13" s="62">
        <f>IFERROR(AO13/AM13,"-")</f>
        <v>0</v>
      </c>
      <c r="AQ13" s="63"/>
      <c r="AR13" s="64">
        <f>IFERROR(AQ13/AM13,"-")</f>
        <v>0</v>
      </c>
      <c r="AS13" s="65"/>
      <c r="AT13" s="65"/>
      <c r="AU13" s="65"/>
      <c r="AV13" s="58">
        <v>4</v>
      </c>
      <c r="AW13" s="59">
        <f>IF(P13=0,"",IF(AV13=0,"",(AV13/P13)))</f>
        <v>0.065573770491803</v>
      </c>
      <c r="AX13" s="58">
        <v>1</v>
      </c>
      <c r="AY13" s="62">
        <f>IFERROR(AX13/AV13,"-")</f>
        <v>0.25</v>
      </c>
      <c r="AZ13" s="63">
        <v>26000</v>
      </c>
      <c r="BA13" s="64">
        <f>IFERROR(AZ13/AV13,"-")</f>
        <v>6500</v>
      </c>
      <c r="BB13" s="65"/>
      <c r="BC13" s="65"/>
      <c r="BD13" s="65">
        <v>1</v>
      </c>
      <c r="BE13" s="58">
        <v>10</v>
      </c>
      <c r="BF13" s="59">
        <f>IF(P13=0,"",IF(BE13=0,"",(BE13/P13)))</f>
        <v>0.16393442622951</v>
      </c>
      <c r="BG13" s="58">
        <v>2</v>
      </c>
      <c r="BH13" s="62">
        <f>IFERROR(BG13/BE13,"-")</f>
        <v>0.2</v>
      </c>
      <c r="BI13" s="63">
        <v>315000</v>
      </c>
      <c r="BJ13" s="64">
        <f>IFERROR(BI13/BE13,"-")</f>
        <v>31500</v>
      </c>
      <c r="BK13" s="65">
        <v>1</v>
      </c>
      <c r="BL13" s="65"/>
      <c r="BM13" s="65">
        <v>1</v>
      </c>
      <c r="BN13" s="60">
        <v>16</v>
      </c>
      <c r="BO13" s="61">
        <f>IF(P13=0,"",IF(BN13=0,"",(BN13/P13)))</f>
        <v>0.26229508196721</v>
      </c>
      <c r="BP13" s="58">
        <v>5</v>
      </c>
      <c r="BQ13" s="62">
        <f>IFERROR(BP13/BN13,"-")</f>
        <v>0.3125</v>
      </c>
      <c r="BR13" s="63">
        <v>159000</v>
      </c>
      <c r="BS13" s="64">
        <f>IFERROR(BR13/BN13,"-")</f>
        <v>9937.5</v>
      </c>
      <c r="BT13" s="65"/>
      <c r="BU13" s="65">
        <v>1</v>
      </c>
      <c r="BV13" s="65">
        <v>4</v>
      </c>
      <c r="BW13" s="60">
        <v>16</v>
      </c>
      <c r="BX13" s="61">
        <f>IF(P13=0,"",IF(BW13=0,"",(BW13/P13)))</f>
        <v>0.26229508196721</v>
      </c>
      <c r="BY13" s="58">
        <v>8</v>
      </c>
      <c r="BZ13" s="62">
        <f>IFERROR(BY13/BW13,"-")</f>
        <v>0.5</v>
      </c>
      <c r="CA13" s="63">
        <v>154000</v>
      </c>
      <c r="CB13" s="64">
        <f>IFERROR(CA13/BW13,"-")</f>
        <v>9625</v>
      </c>
      <c r="CC13" s="65">
        <v>3</v>
      </c>
      <c r="CD13" s="65">
        <v>1</v>
      </c>
      <c r="CE13" s="65">
        <v>4</v>
      </c>
      <c r="CF13" s="60">
        <v>7</v>
      </c>
      <c r="CG13" s="61">
        <f>IF(P13=0,"",IF(CF13=0,"",(CF13/P13)))</f>
        <v>0.11475409836066</v>
      </c>
      <c r="CH13" s="58">
        <v>6</v>
      </c>
      <c r="CI13" s="62">
        <f>IFERROR(CH13/CF13,"-")</f>
        <v>0.85714285714286</v>
      </c>
      <c r="CJ13" s="63">
        <v>234000</v>
      </c>
      <c r="CK13" s="64">
        <f>IFERROR(CJ13/CF13,"-")</f>
        <v>33428.571428571</v>
      </c>
      <c r="CL13" s="65">
        <v>2</v>
      </c>
      <c r="CM13" s="65">
        <v>2</v>
      </c>
      <c r="CN13" s="65">
        <v>2</v>
      </c>
      <c r="CO13" s="66">
        <v>23</v>
      </c>
      <c r="CP13" s="63">
        <v>891000</v>
      </c>
      <c r="CQ13" s="63">
        <v>310000</v>
      </c>
      <c r="CR13" s="63"/>
      <c r="CS13" s="67" t="str">
        <f>IF(AND(CQ13=0,CR13=0),"",IF(AND(CQ13&lt;=100000,CR13&lt;=100000),"",IF(CQ13/CP13&gt;0.7,"男高",IF(CR13/CP13&gt;0.7,"女高",""))))</f>
        <v/>
      </c>
    </row>
    <row r="14" spans="1:98">
      <c r="A14" s="19"/>
      <c r="B14" s="343" t="s">
        <v>69</v>
      </c>
      <c r="C14" s="343"/>
      <c r="D14" s="343"/>
      <c r="E14" s="343"/>
      <c r="F14" s="343" t="s">
        <v>68</v>
      </c>
      <c r="G14" s="37"/>
      <c r="H14" s="37"/>
      <c r="I14" s="37"/>
      <c r="J14" s="329"/>
      <c r="K14" s="38">
        <v>7</v>
      </c>
      <c r="L14" s="38">
        <v>5</v>
      </c>
      <c r="M14" s="38">
        <v>0</v>
      </c>
      <c r="N14" s="38">
        <v>0</v>
      </c>
      <c r="O14" s="38">
        <v>0</v>
      </c>
      <c r="P14" s="38">
        <f>N14+O14</f>
        <v>0</v>
      </c>
      <c r="Q14" s="39" t="str">
        <f>IFERROR(P14/M14,"-")</f>
        <v>-</v>
      </c>
      <c r="R14" s="73">
        <v>0</v>
      </c>
      <c r="S14" s="73">
        <v>0</v>
      </c>
      <c r="T14" s="39" t="str">
        <f>IFERROR(R14/(P14),"-")</f>
        <v>-</v>
      </c>
      <c r="U14" s="334"/>
      <c r="V14" s="41">
        <v>0</v>
      </c>
      <c r="W14" s="39" t="str">
        <f>IF(P14=0,"-",V14/P14)</f>
        <v>-</v>
      </c>
      <c r="X14" s="329">
        <v>0</v>
      </c>
      <c r="Y14" s="329" t="str">
        <f>IFERROR(X14/P14,"-")</f>
        <v>-</v>
      </c>
      <c r="Z14" s="329" t="str">
        <f>IFERROR(X14/V14,"-")</f>
        <v>-</v>
      </c>
      <c r="AA14" s="329"/>
      <c r="AB14" s="42"/>
      <c r="AC14" s="55"/>
      <c r="AD14" s="57"/>
      <c r="AE14" s="57" t="str">
        <f>IF(P14=0,"",IF(AD14=0,"",(AD14/P14)))</f>
        <v/>
      </c>
      <c r="AF14" s="57"/>
      <c r="AG14" s="57" t="str">
        <f>IFERROR(AF14/AD14,"-")</f>
        <v>-</v>
      </c>
      <c r="AH14" s="57"/>
      <c r="AI14" s="57" t="str">
        <f>IFERROR(AH14/AD14,"-")</f>
        <v>-</v>
      </c>
      <c r="AJ14" s="57"/>
      <c r="AK14" s="57"/>
      <c r="AL14" s="57"/>
      <c r="AM14" s="57"/>
      <c r="AN14" s="57" t="str">
        <f>IF(P14=0,"",IF(AM14=0,"",(AM14/P14)))</f>
        <v/>
      </c>
      <c r="AO14" s="57"/>
      <c r="AP14" s="57" t="str">
        <f>IFERROR(AO14/AM14,"-")</f>
        <v>-</v>
      </c>
      <c r="AQ14" s="57"/>
      <c r="AR14" s="57" t="str">
        <f>IFERROR(AQ14/AM14,"-")</f>
        <v>-</v>
      </c>
      <c r="AS14" s="57"/>
      <c r="AT14" s="57"/>
      <c r="AU14" s="57"/>
      <c r="AV14" s="57"/>
      <c r="AW14" s="57" t="str">
        <f>IF(P14=0,"",IF(AV14=0,"",(AV14/P14)))</f>
        <v/>
      </c>
      <c r="AX14" s="57"/>
      <c r="AY14" s="57" t="str">
        <f>IFERROR(AX14/AV14,"-")</f>
        <v>-</v>
      </c>
      <c r="AZ14" s="57"/>
      <c r="BA14" s="57" t="str">
        <f>IFERROR(AZ14/AV14,"-")</f>
        <v>-</v>
      </c>
      <c r="BB14" s="57"/>
      <c r="BC14" s="57"/>
      <c r="BD14" s="57"/>
      <c r="BE14" s="57"/>
      <c r="BF14" s="57" t="str">
        <f>IF(P14=0,"",IF(BE14=0,"",(BE14/P14)))</f>
        <v/>
      </c>
      <c r="BG14" s="57"/>
      <c r="BH14" s="57" t="str">
        <f>IFERROR(BG14/BE14,"-")</f>
        <v>-</v>
      </c>
      <c r="BI14" s="57"/>
      <c r="BJ14" s="57" t="str">
        <f>IFERROR(BI14/BE14,"-")</f>
        <v>-</v>
      </c>
      <c r="BK14" s="57"/>
      <c r="BL14" s="57"/>
      <c r="BM14" s="57"/>
      <c r="BN14" s="57"/>
      <c r="BO14" s="57" t="str">
        <f>IF(P14=0,"",IF(BN14=0,"",(BN14/P14)))</f>
        <v/>
      </c>
      <c r="BP14" s="57"/>
      <c r="BQ14" s="57" t="str">
        <f>IFERROR(BP14/BN14,"-")</f>
        <v>-</v>
      </c>
      <c r="BR14" s="57"/>
      <c r="BS14" s="57" t="str">
        <f>IFERROR(BR14/BN14,"-")</f>
        <v>-</v>
      </c>
      <c r="BT14" s="57"/>
      <c r="BU14" s="57"/>
      <c r="BV14" s="57"/>
      <c r="BW14" s="57"/>
      <c r="BX14" s="57" t="str">
        <f>IF(P14=0,"",IF(BW14=0,"",(BW14/P14)))</f>
        <v/>
      </c>
      <c r="BY14" s="57"/>
      <c r="BZ14" s="57" t="str">
        <f>IFERROR(BY14/BW14,"-")</f>
        <v>-</v>
      </c>
      <c r="CA14" s="57"/>
      <c r="CB14" s="57" t="str">
        <f>IFERROR(CA14/BW14,"-")</f>
        <v>-</v>
      </c>
      <c r="CC14" s="57"/>
      <c r="CD14" s="57"/>
      <c r="CE14" s="57"/>
      <c r="CF14" s="57"/>
      <c r="CG14" s="57" t="str">
        <f>IF(P14=0,"",IF(CF14=0,"",(CF14/P14)))</f>
        <v/>
      </c>
      <c r="CH14" s="57"/>
      <c r="CI14" s="57" t="str">
        <f>IFERROR(CH14/CF14,"-")</f>
        <v>-</v>
      </c>
      <c r="CJ14" s="57"/>
      <c r="CK14" s="57" t="str">
        <f>IFERROR(CJ14/CF14,"-")</f>
        <v>-</v>
      </c>
      <c r="CL14" s="57"/>
      <c r="CM14" s="57"/>
      <c r="CN14" s="57"/>
      <c r="CO14" s="57">
        <v>0</v>
      </c>
      <c r="CP14" s="57">
        <v>0</v>
      </c>
      <c r="CQ14" s="57"/>
      <c r="CR14" s="57"/>
      <c r="CS14" s="57" t="str">
        <f>IF(AND(CQ14=0,CR14=0),"",IF(AND(CQ14&lt;=100000,CR14&lt;=100000),"",IF(CQ14/CP14&gt;0.7,"男高",IF(CR14/CP14&gt;0.7,"女高",""))))</f>
        <v/>
      </c>
    </row>
    <row r="15" spans="1:98">
      <c r="B15" s="343" t="s">
        <v>70</v>
      </c>
      <c r="C15" s="343"/>
      <c r="D15" s="343"/>
      <c r="E15" s="343"/>
      <c r="F15" s="343" t="s">
        <v>68</v>
      </c>
      <c r="G15" s="69"/>
      <c r="H15" s="69"/>
      <c r="I15" s="69"/>
      <c r="K15" s="69">
        <v>9</v>
      </c>
      <c r="L15" s="69">
        <v>5</v>
      </c>
      <c r="M15" s="69">
        <v>1</v>
      </c>
      <c r="N15" s="69">
        <v>1</v>
      </c>
      <c r="O15" s="69">
        <v>0</v>
      </c>
      <c r="P15" s="69">
        <f>N15+O15</f>
        <v>1</v>
      </c>
      <c r="Q15" s="69">
        <f>IFERROR(P15/M15,"-")</f>
        <v>1</v>
      </c>
      <c r="R15" s="69">
        <v>0</v>
      </c>
      <c r="S15" s="69">
        <v>0</v>
      </c>
      <c r="T15" s="69">
        <f>IFERROR(R15/(P15),"-")</f>
        <v>0</v>
      </c>
      <c r="V15" s="69">
        <v>0</v>
      </c>
      <c r="W15" s="69">
        <f>IF(P15=0,"-",V15/P15)</f>
        <v>0</v>
      </c>
      <c r="X15" s="69">
        <v>0</v>
      </c>
      <c r="Y15" s="69">
        <f>IFERROR(X15/P15,"-")</f>
        <v>0</v>
      </c>
      <c r="Z15" s="69" t="str">
        <f>IFERROR(X15/V15,"-")</f>
        <v>-</v>
      </c>
      <c r="AD15" s="69"/>
      <c r="AE15" s="69">
        <f>IF(P15=0,"",IF(AD15=0,"",(AD15/P15)))</f>
        <v>0</v>
      </c>
      <c r="AF15" s="69"/>
      <c r="AG15" s="69" t="str">
        <f>IFERROR(AF15/AD15,"-")</f>
        <v>-</v>
      </c>
      <c r="AH15" s="69"/>
      <c r="AI15" s="69" t="str">
        <f>IFERROR(AH15/AD15,"-")</f>
        <v>-</v>
      </c>
      <c r="AJ15" s="69"/>
      <c r="AK15" s="69"/>
      <c r="AL15" s="69"/>
      <c r="AM15" s="69"/>
      <c r="AN15" s="69">
        <f>IF(P15=0,"",IF(AM15=0,"",(AM15/P15)))</f>
        <v>0</v>
      </c>
      <c r="AO15" s="69"/>
      <c r="AP15" s="69" t="str">
        <f>IFERROR(AO15/AM15,"-")</f>
        <v>-</v>
      </c>
      <c r="AQ15" s="69"/>
      <c r="AR15" s="69" t="str">
        <f>IFERROR(AQ15/AM15,"-")</f>
        <v>-</v>
      </c>
      <c r="AS15" s="69"/>
      <c r="AT15" s="69"/>
      <c r="AU15" s="69"/>
      <c r="AV15" s="69"/>
      <c r="AW15" s="69">
        <f>IF(P15=0,"",IF(AV15=0,"",(AV15/P15)))</f>
        <v>0</v>
      </c>
      <c r="AX15" s="69"/>
      <c r="AY15" s="69" t="str">
        <f>IFERROR(AX15/AV15,"-")</f>
        <v>-</v>
      </c>
      <c r="AZ15" s="69"/>
      <c r="BA15" s="69" t="str">
        <f>IFERROR(AZ15/AV15,"-")</f>
        <v>-</v>
      </c>
      <c r="BB15" s="69"/>
      <c r="BC15" s="69"/>
      <c r="BD15" s="69"/>
      <c r="BE15" s="69"/>
      <c r="BF15" s="69">
        <f>IF(P15=0,"",IF(BE15=0,"",(BE15/P15)))</f>
        <v>0</v>
      </c>
      <c r="BG15" s="69"/>
      <c r="BH15" s="69" t="str">
        <f>IFERROR(BG15/BE15,"-")</f>
        <v>-</v>
      </c>
      <c r="BI15" s="69"/>
      <c r="BJ15" s="69" t="str">
        <f>IFERROR(BI15/BE15,"-")</f>
        <v>-</v>
      </c>
      <c r="BK15" s="69"/>
      <c r="BL15" s="69"/>
      <c r="BM15" s="69"/>
      <c r="BN15" s="69"/>
      <c r="BO15" s="69">
        <f>IF(P15=0,"",IF(BN15=0,"",(BN15/P15)))</f>
        <v>0</v>
      </c>
      <c r="BP15" s="69"/>
      <c r="BQ15" s="69" t="str">
        <f>IFERROR(BP15/BN15,"-")</f>
        <v>-</v>
      </c>
      <c r="BR15" s="69"/>
      <c r="BS15" s="69" t="str">
        <f>IFERROR(BR15/BN15,"-")</f>
        <v>-</v>
      </c>
      <c r="BT15" s="69"/>
      <c r="BU15" s="69"/>
      <c r="BV15" s="69"/>
      <c r="BW15" s="69">
        <v>1</v>
      </c>
      <c r="BX15" s="69">
        <f>IF(P15=0,"",IF(BW15=0,"",(BW15/P15)))</f>
        <v>1</v>
      </c>
      <c r="BY15" s="69"/>
      <c r="BZ15" s="69">
        <f>IFERROR(BY15/BW15,"-")</f>
        <v>0</v>
      </c>
      <c r="CA15" s="69"/>
      <c r="CB15" s="69">
        <f>IFERROR(CA15/BW15,"-")</f>
        <v>0</v>
      </c>
      <c r="CC15" s="69"/>
      <c r="CD15" s="69"/>
      <c r="CE15" s="69"/>
      <c r="CF15" s="69"/>
      <c r="CG15" s="69">
        <f>IF(P15=0,"",IF(CF15=0,"",(CF15/P15)))</f>
        <v>0</v>
      </c>
      <c r="CH15" s="69"/>
      <c r="CI15" s="69" t="str">
        <f>IFERROR(CH15/CF15,"-")</f>
        <v>-</v>
      </c>
      <c r="CJ15" s="69"/>
      <c r="CK15" s="69" t="str">
        <f>IFERROR(CJ15/CF15,"-")</f>
        <v>-</v>
      </c>
      <c r="CL15" s="69"/>
      <c r="CM15" s="69"/>
      <c r="CN15" s="69"/>
      <c r="CO15" s="69">
        <v>0</v>
      </c>
      <c r="CP15" s="69">
        <v>0</v>
      </c>
      <c r="CQ15" s="69"/>
      <c r="CR15" s="69"/>
      <c r="CS15" s="69" t="str">
        <f>IF(AND(CQ15=0,CR15=0),"",IF(AND(CQ15&lt;=100000,CR15&lt;=100000),"",IF(CQ15/CP15&gt;0.7,"男高",IF(CR15/CP15&gt;0.7,"女高",""))))</f>
        <v/>
      </c>
    </row>
    <row r="18" spans="1:98">
      <c r="A18" s="69">
        <f>AB18</f>
        <v>2.722</v>
      </c>
      <c r="G18" s="69" t="s">
        <v>71</v>
      </c>
      <c r="J18" s="69">
        <f>SUM(J6:J17)</f>
        <v>500000</v>
      </c>
      <c r="K18" s="69">
        <f>SUM(K6:K17)</f>
        <v>490</v>
      </c>
      <c r="L18" s="69">
        <f>SUM(L6:L17)</f>
        <v>237</v>
      </c>
      <c r="M18" s="69">
        <f>SUM(M6:M17)</f>
        <v>523</v>
      </c>
      <c r="N18" s="69">
        <f>SUM(N6:N17)</f>
        <v>81</v>
      </c>
      <c r="O18" s="69">
        <f>SUM(O6:O17)</f>
        <v>1</v>
      </c>
      <c r="P18" s="69">
        <f>SUM(P6:P17)</f>
        <v>82</v>
      </c>
      <c r="Q18" s="69">
        <f>IFERROR(P18/M18,"-")</f>
        <v>0.15678776290631</v>
      </c>
      <c r="R18" s="69">
        <f>SUM(R6:R17)</f>
        <v>33</v>
      </c>
      <c r="S18" s="69">
        <f>SUM(S6:S17)</f>
        <v>16</v>
      </c>
      <c r="T18" s="69">
        <f>IFERROR(R18/P18,"-")</f>
        <v>0.40243902439024</v>
      </c>
      <c r="U18" s="69">
        <f>IFERROR(J18/P18,"-")</f>
        <v>6097.5609756098</v>
      </c>
      <c r="V18" s="69">
        <f>SUM(V6:V17)</f>
        <v>24</v>
      </c>
      <c r="W18" s="69">
        <f>IFERROR(V18/P18,"-")</f>
        <v>0.29268292682927</v>
      </c>
      <c r="X18" s="69">
        <f>SUM(X6:X17)</f>
        <v>1361000</v>
      </c>
      <c r="Y18" s="69">
        <f>IFERROR(X18/P18,"-")</f>
        <v>16597.56097561</v>
      </c>
      <c r="Z18" s="69">
        <f>IFERROR(X18/V18,"-")</f>
        <v>56708.333333333</v>
      </c>
      <c r="AA18" s="69">
        <f>X18-J18</f>
        <v>861000</v>
      </c>
      <c r="AB18" s="69">
        <f>X18/J18</f>
        <v>2.722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72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73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2.8588396057078</v>
      </c>
      <c r="B6" s="343" t="s">
        <v>74</v>
      </c>
      <c r="C6" s="343"/>
      <c r="D6" s="343"/>
      <c r="E6" s="172" t="s">
        <v>75</v>
      </c>
      <c r="F6" s="172" t="s">
        <v>76</v>
      </c>
      <c r="G6" s="336">
        <v>1493613</v>
      </c>
      <c r="H6" s="173">
        <v>1129</v>
      </c>
      <c r="I6" s="173">
        <v>0</v>
      </c>
      <c r="J6" s="173">
        <v>77139</v>
      </c>
      <c r="K6" s="174">
        <v>504</v>
      </c>
      <c r="L6" s="175">
        <f>IFERROR(K6/J6,"-")</f>
        <v>0.0065336600163342</v>
      </c>
      <c r="M6" s="173">
        <v>137</v>
      </c>
      <c r="N6" s="173">
        <v>223</v>
      </c>
      <c r="O6" s="175">
        <f>IFERROR(M6/(K6),"-")</f>
        <v>0.2718253968254</v>
      </c>
      <c r="P6" s="176">
        <f>IFERROR(G6/SUM(K6:K6),"-")</f>
        <v>2963.5178571429</v>
      </c>
      <c r="Q6" s="177">
        <v>113</v>
      </c>
      <c r="R6" s="175">
        <f>IF(K6=0,"-",Q6/K6)</f>
        <v>0.22420634920635</v>
      </c>
      <c r="S6" s="341">
        <v>4270000</v>
      </c>
      <c r="T6" s="342">
        <f>IFERROR(S6/K6,"-")</f>
        <v>8472.2222222222</v>
      </c>
      <c r="U6" s="342">
        <f>IFERROR(S6/Q6,"-")</f>
        <v>37787.610619469</v>
      </c>
      <c r="V6" s="336">
        <f>SUM(S6:S6)-SUM(G6:G6)</f>
        <v>2776387</v>
      </c>
      <c r="W6" s="179">
        <f>SUM(S6:S6)/SUM(G6:G6)</f>
        <v>2.8588396057078</v>
      </c>
      <c r="Y6" s="180">
        <v>1</v>
      </c>
      <c r="Z6" s="181">
        <f>IF(K6=0,"",IF(Y6=0,"",(Y6/K6)))</f>
        <v>0.001984126984127</v>
      </c>
      <c r="AA6" s="180"/>
      <c r="AB6" s="182">
        <f>IFERROR(AA6/Y6,"-")</f>
        <v>0</v>
      </c>
      <c r="AC6" s="183"/>
      <c r="AD6" s="184">
        <f>IFERROR(AC6/Y6,"-")</f>
        <v>0</v>
      </c>
      <c r="AE6" s="185"/>
      <c r="AF6" s="185"/>
      <c r="AG6" s="185"/>
      <c r="AH6" s="186"/>
      <c r="AI6" s="187">
        <f>IF(K6=0,"",IF(AH6=0,"",(AH6/K6)))</f>
        <v>0</v>
      </c>
      <c r="AJ6" s="186"/>
      <c r="AK6" s="188" t="str">
        <f>IFERROR(AJ6/AH6,"-")</f>
        <v>-</v>
      </c>
      <c r="AL6" s="189"/>
      <c r="AM6" s="190" t="str">
        <f>IFERROR(AL6/AH6,"-")</f>
        <v>-</v>
      </c>
      <c r="AN6" s="191"/>
      <c r="AO6" s="191"/>
      <c r="AP6" s="191"/>
      <c r="AQ6" s="192">
        <v>3</v>
      </c>
      <c r="AR6" s="193">
        <f>IF(K6=0,"",IF(AQ6=0,"",(AQ6/K6)))</f>
        <v>0.005952380952381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19</v>
      </c>
      <c r="BA6" s="199">
        <f>IF(K6=0,"",IF(AZ6=0,"",(AZ6/K6)))</f>
        <v>0.037698412698413</v>
      </c>
      <c r="BB6" s="198">
        <v>3</v>
      </c>
      <c r="BC6" s="200">
        <f>IFERROR(BB6/AZ6,"-")</f>
        <v>0.15789473684211</v>
      </c>
      <c r="BD6" s="201">
        <v>94000</v>
      </c>
      <c r="BE6" s="202">
        <f>IFERROR(BD6/AZ6,"-")</f>
        <v>4947.3684210526</v>
      </c>
      <c r="BF6" s="203"/>
      <c r="BG6" s="203">
        <v>1</v>
      </c>
      <c r="BH6" s="203">
        <v>2</v>
      </c>
      <c r="BI6" s="204">
        <v>209</v>
      </c>
      <c r="BJ6" s="205">
        <f>IF(K6=0,"",IF(BI6=0,"",(BI6/K6)))</f>
        <v>0.41468253968254</v>
      </c>
      <c r="BK6" s="206">
        <v>37</v>
      </c>
      <c r="BL6" s="207">
        <f>IFERROR(BK6/BI6,"-")</f>
        <v>0.17703349282297</v>
      </c>
      <c r="BM6" s="208">
        <v>2279000</v>
      </c>
      <c r="BN6" s="209">
        <f>IFERROR(BM6/BI6,"-")</f>
        <v>10904.306220096</v>
      </c>
      <c r="BO6" s="210">
        <v>18</v>
      </c>
      <c r="BP6" s="210">
        <v>7</v>
      </c>
      <c r="BQ6" s="210">
        <v>12</v>
      </c>
      <c r="BR6" s="211">
        <v>227</v>
      </c>
      <c r="BS6" s="212">
        <f>IF(K6=0,"",IF(BR6=0,"",(BR6/K6)))</f>
        <v>0.45039682539683</v>
      </c>
      <c r="BT6" s="213">
        <v>56</v>
      </c>
      <c r="BU6" s="214">
        <f>IFERROR(BT6/BR6,"-")</f>
        <v>0.24669603524229</v>
      </c>
      <c r="BV6" s="215">
        <v>1300000</v>
      </c>
      <c r="BW6" s="216">
        <f>IFERROR(BV6/BR6,"-")</f>
        <v>5726.872246696</v>
      </c>
      <c r="BX6" s="217">
        <v>30</v>
      </c>
      <c r="BY6" s="217">
        <v>6</v>
      </c>
      <c r="BZ6" s="217">
        <v>20</v>
      </c>
      <c r="CA6" s="218">
        <v>45</v>
      </c>
      <c r="CB6" s="219">
        <f>IF(K6=0,"",IF(CA6=0,"",(CA6/K6)))</f>
        <v>0.089285714285714</v>
      </c>
      <c r="CC6" s="220">
        <v>17</v>
      </c>
      <c r="CD6" s="221">
        <f>IFERROR(CC6/CA6,"-")</f>
        <v>0.37777777777778</v>
      </c>
      <c r="CE6" s="222">
        <v>597000</v>
      </c>
      <c r="CF6" s="223">
        <f>IFERROR(CE6/CA6,"-")</f>
        <v>13266.666666667</v>
      </c>
      <c r="CG6" s="224">
        <v>5</v>
      </c>
      <c r="CH6" s="224"/>
      <c r="CI6" s="224">
        <v>12</v>
      </c>
      <c r="CJ6" s="225">
        <v>113</v>
      </c>
      <c r="CK6" s="226">
        <v>4270000</v>
      </c>
      <c r="CL6" s="226">
        <v>1410000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77</v>
      </c>
      <c r="C7" s="343"/>
      <c r="D7" s="343"/>
      <c r="E7" s="172" t="s">
        <v>78</v>
      </c>
      <c r="F7" s="172" t="s">
        <v>76</v>
      </c>
      <c r="G7" s="336">
        <v>0</v>
      </c>
      <c r="H7" s="173">
        <v>1</v>
      </c>
      <c r="I7" s="173">
        <v>0</v>
      </c>
      <c r="J7" s="173">
        <v>15</v>
      </c>
      <c r="K7" s="174">
        <v>1</v>
      </c>
      <c r="L7" s="175">
        <f>IFERROR(K7/J7,"-")</f>
        <v>0.066666666666667</v>
      </c>
      <c r="M7" s="173">
        <v>0</v>
      </c>
      <c r="N7" s="173">
        <v>1</v>
      </c>
      <c r="O7" s="175">
        <f>IFERROR(M7/(K7),"-")</f>
        <v>0</v>
      </c>
      <c r="P7" s="176">
        <f>IFERROR(G7/SUM(K7:K7),"-")</f>
        <v>0</v>
      </c>
      <c r="Q7" s="177">
        <v>0</v>
      </c>
      <c r="R7" s="175">
        <f>IF(K7=0,"-",Q7/K7)</f>
        <v>0</v>
      </c>
      <c r="S7" s="341"/>
      <c r="T7" s="342">
        <f>IFERROR(S7/K7,"-")</f>
        <v>0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>
        <f>IF(K7=0,"",IF(Y7=0,"",(Y7/K7)))</f>
        <v>0</v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>
        <f>IF(K7=0,"",IF(AH7=0,"",(AH7/K7)))</f>
        <v>0</v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>
        <f>IF(K7=0,"",IF(AQ7=0,"",(AQ7/K7)))</f>
        <v>0</v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>
        <v>1</v>
      </c>
      <c r="BA7" s="199">
        <f>IF(K7=0,"",IF(AZ7=0,"",(AZ7/K7)))</f>
        <v>1</v>
      </c>
      <c r="BB7" s="198"/>
      <c r="BC7" s="200">
        <f>IFERROR(BB7/AZ7,"-")</f>
        <v>0</v>
      </c>
      <c r="BD7" s="201"/>
      <c r="BE7" s="202">
        <f>IFERROR(BD7/AZ7,"-")</f>
        <v>0</v>
      </c>
      <c r="BF7" s="203"/>
      <c r="BG7" s="203"/>
      <c r="BH7" s="203"/>
      <c r="BI7" s="204"/>
      <c r="BJ7" s="205">
        <f>IF(K7=0,"",IF(BI7=0,"",(BI7/K7)))</f>
        <v>0</v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>
        <f>IF(K7=0,"",IF(BR7=0,"",(BR7/K7)))</f>
        <v>0</v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>
        <f>IF(K7=0,"",IF(CA7=0,"",(CA7/K7)))</f>
        <v>0</v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79</v>
      </c>
      <c r="F10" s="247"/>
      <c r="G10" s="339">
        <f>SUM(G6:G9)</f>
        <v>1493613</v>
      </c>
      <c r="H10" s="246">
        <f>SUM(H6:H9)</f>
        <v>1130</v>
      </c>
      <c r="I10" s="246">
        <f>SUM(I6:I9)</f>
        <v>0</v>
      </c>
      <c r="J10" s="246">
        <f>SUM(J6:J9)</f>
        <v>77154</v>
      </c>
      <c r="K10" s="246">
        <f>SUM(K6:K9)</f>
        <v>505</v>
      </c>
      <c r="L10" s="248">
        <f>IFERROR(K10/J10,"-")</f>
        <v>0.0065453508567281</v>
      </c>
      <c r="M10" s="249">
        <f>SUM(M6:M9)</f>
        <v>137</v>
      </c>
      <c r="N10" s="249">
        <f>SUM(N6:N9)</f>
        <v>224</v>
      </c>
      <c r="O10" s="248">
        <f>IFERROR(M10/K10,"-")</f>
        <v>0.27128712871287</v>
      </c>
      <c r="P10" s="250">
        <f>IFERROR(G10/K10,"-")</f>
        <v>2957.6495049505</v>
      </c>
      <c r="Q10" s="251">
        <f>SUM(Q6:Q9)</f>
        <v>113</v>
      </c>
      <c r="R10" s="248">
        <f>IFERROR(Q10/K10,"-")</f>
        <v>0.22376237623762</v>
      </c>
      <c r="S10" s="339">
        <f>SUM(S6:S9)</f>
        <v>4270000</v>
      </c>
      <c r="T10" s="339">
        <f>IFERROR(S10/K10,"-")</f>
        <v>8455.4455445545</v>
      </c>
      <c r="U10" s="339">
        <f>IFERROR(S10/Q10,"-")</f>
        <v>37787.610619469</v>
      </c>
      <c r="V10" s="339">
        <f>S10-G10</f>
        <v>2776387</v>
      </c>
      <c r="W10" s="252">
        <f>S10/G10</f>
        <v>2.8588396057078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