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<sst xmlns="http://schemas.openxmlformats.org/spreadsheetml/2006/main" uniqueCount="127">
  <si>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</si>
  <si>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</si>
  <si>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</si>
  <si>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</si>
  <si>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</si>
  <si>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</si>
  <si>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</si>
  <si>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</si>
  <si>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</si>
  <si>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</si>
  <si>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</si>
  <si>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</si>
  <si>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</si>
  <si>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</si>
  <si>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</si>
  <si>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</si>
  <si>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</si>
  <si>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</si>
  <si>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</si>
  <si>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</si>
  <si>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</si>
  <si>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</si>
  <si>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</si>
  <si>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</si>
  <si>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</si>
  <si>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</si>
  <si>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</si>
  <si>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</si>
  <si>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</si>
  <si>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</si>
  <si>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</si>
  <si>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</si>
  <si>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</si>
  <si>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</si>
  <si>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</si>
  <si>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</si>
  <si>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</si>
  <si>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</si>
  <si>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</si>
  <si>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</si>
  <si>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</si>
  <si>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</si>
  <si>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</si>
  <si>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</si>
  <si>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</si>
  <si>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</si>
  <si>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</si>
  <si>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</si>
  <si>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</si>
  <si>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</si>
  <si>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</si>
  <si>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</si>
  <si>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</si>
  <si>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</si>
  <si>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</si>
  <si>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</si>
  <si>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</si>
  <si>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</si>
  <si>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</si>
  <si>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</si>
  <si>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</si>
  <si>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</si>
  <si>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</si>
  <si>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sd2077</t>
  </si>
  <si>
    <t>①右女9（塩見彩）</t>
  </si>
  <si>
    <t>①学生いませんギャルもいません熟女熟女熟女熟女</t>
  </si>
  <si>
    <t>lp02</t>
  </si>
  <si>
    <t>サンスポ関東</t>
  </si>
  <si>
    <t>全5段つかみ15段</t>
  </si>
  <si>
    <t>1～15日</t>
  </si>
  <si>
    <t>sd2078</t>
  </si>
  <si>
    <t>空電</t>
  </si>
  <si>
    <t>sd2079</t>
  </si>
  <si>
    <t>半5段つかみ15段</t>
  </si>
  <si>
    <t>sd2080</t>
  </si>
  <si>
    <t>sd2081</t>
  </si>
  <si>
    <t>②デリヘル版2（塩見彩）</t>
  </si>
  <si>
    <t>②50〜70代男性限定熟女好きな男性募集中</t>
  </si>
  <si>
    <t>16～31日</t>
  </si>
  <si>
    <t>sd2082</t>
  </si>
  <si>
    <t>sd2083</t>
  </si>
  <si>
    <t>sd2084</t>
  </si>
  <si>
    <t>sd2085</t>
  </si>
  <si>
    <t>サンスポ関西</t>
  </si>
  <si>
    <t>sd2086</t>
  </si>
  <si>
    <t>sd2087</t>
  </si>
  <si>
    <t>sd2088</t>
  </si>
  <si>
    <t>sd2089</t>
  </si>
  <si>
    <t>sd2090</t>
  </si>
  <si>
    <t>sd2091</t>
  </si>
  <si>
    <t>sd2092</t>
  </si>
  <si>
    <t>新聞 TOTAL</t>
  </si>
  <si>
    <t>●雑誌 広告</t>
  </si>
  <si>
    <t>ht289</t>
  </si>
  <si>
    <t>RNパック</t>
  </si>
  <si>
    <t>7月01日(金)</t>
  </si>
  <si>
    <t>ht290</t>
  </si>
  <si>
    <t>ht291</t>
  </si>
  <si>
    <t>ht292</t>
  </si>
  <si>
    <t>ht293</t>
  </si>
  <si>
    <t>ht294</t>
  </si>
  <si>
    <t>雑誌 TOTAL</t>
  </si>
  <si>
    <t>●DVD 広告</t>
  </si>
  <si>
    <t>pk269</t>
  </si>
  <si>
    <t>楽楽出版</t>
  </si>
  <si>
    <t>DVD漫画たかし</t>
  </si>
  <si>
    <t>毎月売</t>
  </si>
  <si>
    <t>EXCITING MAX!SPECIAL</t>
  </si>
  <si>
    <t>DVD袋裏1C+コンテンツ枠</t>
  </si>
  <si>
    <t>7月11日(月)</t>
  </si>
  <si>
    <t>pk270</t>
  </si>
  <si>
    <t>pk271</t>
  </si>
  <si>
    <t>三和出版</t>
  </si>
  <si>
    <t>A4変形、CVSフル、860円、10万部</t>
  </si>
  <si>
    <t>MEN'S DVD</t>
  </si>
  <si>
    <t>DVD貼付け面4c1/3P</t>
  </si>
  <si>
    <t>7月29日(金)</t>
  </si>
  <si>
    <t>pk272</t>
  </si>
  <si>
    <t>DVD TOTAL</t>
  </si>
  <si>
    <t>●リスティング 広告</t>
  </si>
  <si>
    <t>UA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</si>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</sst>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16</v>
      </c>
      <c r="D6" s="331">
        <v>408000</v>
      </c>
      <c r="E6" s="79">
        <v>621</v>
      </c>
      <c r="F6" s="79">
        <v>162</v>
      </c>
      <c r="G6" s="79">
        <v>495</v>
      </c>
      <c r="H6" s="91">
        <v>59</v>
      </c>
      <c r="I6" s="92">
        <v>0</v>
      </c>
      <c r="J6" s="145">
        <f>H6+I6</f>
        <v>59</v>
      </c>
      <c r="K6" s="80">
        <f>IFERROR(J6/G6,"-")</f>
        <v>0.11919191919192</v>
      </c>
      <c r="L6" s="79">
        <v>29</v>
      </c>
      <c r="M6" s="79">
        <v>15</v>
      </c>
      <c r="N6" s="80">
        <f>IFERROR(L6/J6,"-")</f>
        <v>0.49152542372881</v>
      </c>
      <c r="O6" s="81">
        <f>IFERROR(D6/J6,"-")</f>
        <v>6915.2542372881</v>
      </c>
      <c r="P6" s="82">
        <v>17</v>
      </c>
      <c r="Q6" s="80">
        <f>IFERROR(P6/J6,"-")</f>
        <v>0.28813559322034</v>
      </c>
      <c r="R6" s="336">
        <v>921000</v>
      </c>
      <c r="S6" s="337">
        <f>IFERROR(R6/J6,"-")</f>
        <v>15610.169491525</v>
      </c>
      <c r="T6" s="337">
        <f>IFERROR(R6/P6,"-")</f>
        <v>54176.470588235</v>
      </c>
      <c r="U6" s="331">
        <f>IFERROR(R6-D6,"-")</f>
        <v>513000</v>
      </c>
      <c r="V6" s="83">
        <f>R6/D6</f>
        <v>2.2573529411765</v>
      </c>
      <c r="W6" s="77"/>
      <c r="X6" s="144"/>
    </row>
    <row r="7" spans="1:24">
      <c r="A7" s="78"/>
      <c r="B7" s="84" t="s">
        <v>24</v>
      </c>
      <c r="C7" s="84">
        <v>10</v>
      </c>
      <c r="D7" s="331">
        <v>500000</v>
      </c>
      <c r="E7" s="79">
        <v>527</v>
      </c>
      <c r="F7" s="79">
        <v>234</v>
      </c>
      <c r="G7" s="79">
        <v>548</v>
      </c>
      <c r="H7" s="91">
        <v>72</v>
      </c>
      <c r="I7" s="92">
        <v>0</v>
      </c>
      <c r="J7" s="145">
        <f>H7+I7</f>
        <v>72</v>
      </c>
      <c r="K7" s="80">
        <f>IFERROR(J7/G7,"-")</f>
        <v>0.13138686131387</v>
      </c>
      <c r="L7" s="79">
        <v>19</v>
      </c>
      <c r="M7" s="79">
        <v>19</v>
      </c>
      <c r="N7" s="80">
        <f>IFERROR(L7/J7,"-")</f>
        <v>0.26388888888889</v>
      </c>
      <c r="O7" s="81">
        <f>IFERROR(D7/J7,"-")</f>
        <v>6944.4444444444</v>
      </c>
      <c r="P7" s="82">
        <v>14</v>
      </c>
      <c r="Q7" s="80">
        <f>IFERROR(P7/J7,"-")</f>
        <v>0.19444444444444</v>
      </c>
      <c r="R7" s="336">
        <v>2098500</v>
      </c>
      <c r="S7" s="337">
        <f>IFERROR(R7/J7,"-")</f>
        <v>29145.833333333</v>
      </c>
      <c r="T7" s="337">
        <f>IFERROR(R7/P7,"-")</f>
        <v>149892.85714286</v>
      </c>
      <c r="U7" s="331">
        <f>IFERROR(R7-D7,"-")</f>
        <v>1598500</v>
      </c>
      <c r="V7" s="83">
        <f>R7/D7</f>
        <v>4.197</v>
      </c>
      <c r="W7" s="77"/>
      <c r="X7" s="144"/>
    </row>
    <row r="8" spans="1:24">
      <c r="A8" s="78"/>
      <c r="B8" s="84" t="s">
        <v>25</v>
      </c>
      <c r="C8" s="84">
        <v>4</v>
      </c>
      <c r="D8" s="331">
        <v>300000</v>
      </c>
      <c r="E8" s="79">
        <v>494</v>
      </c>
      <c r="F8" s="79">
        <v>300</v>
      </c>
      <c r="G8" s="79">
        <v>598</v>
      </c>
      <c r="H8" s="91">
        <v>153</v>
      </c>
      <c r="I8" s="92">
        <v>2</v>
      </c>
      <c r="J8" s="145">
        <f>H8+I8</f>
        <v>155</v>
      </c>
      <c r="K8" s="80">
        <f>IFERROR(J8/G8,"-")</f>
        <v>0.25919732441472</v>
      </c>
      <c r="L8" s="79">
        <v>28</v>
      </c>
      <c r="M8" s="79">
        <v>35</v>
      </c>
      <c r="N8" s="80">
        <f>IFERROR(L8/J8,"-")</f>
        <v>0.18064516129032</v>
      </c>
      <c r="O8" s="81">
        <f>IFERROR(D8/J8,"-")</f>
        <v>1935.4838709677</v>
      </c>
      <c r="P8" s="82">
        <v>8</v>
      </c>
      <c r="Q8" s="80">
        <f>IFERROR(P8/J8,"-")</f>
        <v>0.051612903225806</v>
      </c>
      <c r="R8" s="336">
        <v>679000</v>
      </c>
      <c r="S8" s="337">
        <f>IFERROR(R8/J8,"-")</f>
        <v>4380.6451612903</v>
      </c>
      <c r="T8" s="337">
        <f>IFERROR(R8/P8,"-")</f>
        <v>84875</v>
      </c>
      <c r="U8" s="331">
        <f>IFERROR(R8-D8,"-")</f>
        <v>379000</v>
      </c>
      <c r="V8" s="83">
        <f>R8/D8</f>
        <v>2.2633333333333</v>
      </c>
      <c r="W8" s="77"/>
      <c r="X8" s="144"/>
    </row>
    <row r="9" spans="1:24">
      <c r="A9" s="78"/>
      <c r="B9" s="84" t="s">
        <v>26</v>
      </c>
      <c r="C9" s="84">
        <v>2</v>
      </c>
      <c r="D9" s="331">
        <v>988607</v>
      </c>
      <c r="E9" s="79">
        <v>745</v>
      </c>
      <c r="F9" s="79">
        <v>0</v>
      </c>
      <c r="G9" s="79">
        <v>47922</v>
      </c>
      <c r="H9" s="91">
        <v>294</v>
      </c>
      <c r="I9" s="92">
        <v>0</v>
      </c>
      <c r="J9" s="145">
        <f>H9+I9</f>
        <v>294</v>
      </c>
      <c r="K9" s="80">
        <f>IFERROR(J9/G9,"-")</f>
        <v>0.0061349693251534</v>
      </c>
      <c r="L9" s="79">
        <v>89</v>
      </c>
      <c r="M9" s="79">
        <v>118</v>
      </c>
      <c r="N9" s="80">
        <f>IFERROR(L9/J9,"-")</f>
        <v>0.30272108843537</v>
      </c>
      <c r="O9" s="81">
        <f>IFERROR(D9/J9,"-")</f>
        <v>3362.6088435374</v>
      </c>
      <c r="P9" s="82">
        <v>65</v>
      </c>
      <c r="Q9" s="80">
        <f>IFERROR(P9/J9,"-")</f>
        <v>0.22108843537415</v>
      </c>
      <c r="R9" s="336">
        <v>2607000</v>
      </c>
      <c r="S9" s="337">
        <f>IFERROR(R9/J9,"-")</f>
        <v>8867.3469387755</v>
      </c>
      <c r="T9" s="337">
        <f>IFERROR(R9/P9,"-")</f>
        <v>40107.692307692</v>
      </c>
      <c r="U9" s="331">
        <f>IFERROR(R9-D9,"-")</f>
        <v>1618393</v>
      </c>
      <c r="V9" s="83">
        <f>R9/D9</f>
        <v>2.6370438404745</v>
      </c>
      <c r="W9" s="77"/>
      <c r="X9" s="144"/>
    </row>
    <row r="10" spans="1:24">
      <c r="A10" s="30"/>
      <c r="B10" s="87"/>
      <c r="C10" s="8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30"/>
      <c r="B11" s="37"/>
      <c r="C11" s="37"/>
      <c r="D11" s="333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8"/>
      <c r="S11" s="338"/>
      <c r="T11" s="338"/>
      <c r="U11" s="338"/>
      <c r="V11" s="33"/>
      <c r="W11" s="59"/>
      <c r="X11" s="144"/>
    </row>
    <row r="12" spans="1:24">
      <c r="A12" s="19"/>
      <c r="B12" s="41"/>
      <c r="C12" s="41"/>
      <c r="D12" s="334">
        <f>SUM(D6:D10)</f>
        <v>2196607</v>
      </c>
      <c r="E12" s="41">
        <f>SUM(E6:E10)</f>
        <v>2387</v>
      </c>
      <c r="F12" s="41">
        <f>SUM(F6:F10)</f>
        <v>696</v>
      </c>
      <c r="G12" s="41">
        <f>SUM(G6:G10)</f>
        <v>49563</v>
      </c>
      <c r="H12" s="41">
        <f>SUM(H6:H10)</f>
        <v>578</v>
      </c>
      <c r="I12" s="41">
        <f>SUM(I6:I10)</f>
        <v>2</v>
      </c>
      <c r="J12" s="41">
        <f>SUM(J6:J10)</f>
        <v>580</v>
      </c>
      <c r="K12" s="42">
        <f>IFERROR(J12/G12,"-")</f>
        <v>0.011702277908924</v>
      </c>
      <c r="L12" s="76">
        <f>SUM(L6:L10)</f>
        <v>165</v>
      </c>
      <c r="M12" s="76">
        <f>SUM(M6:M10)</f>
        <v>187</v>
      </c>
      <c r="N12" s="42">
        <f>IFERROR(L12/J12,"-")</f>
        <v>0.28448275862069</v>
      </c>
      <c r="O12" s="43">
        <f>IFERROR(D12/J12,"-")</f>
        <v>3787.2534482759</v>
      </c>
      <c r="P12" s="44">
        <f>SUM(P6:P10)</f>
        <v>104</v>
      </c>
      <c r="Q12" s="42">
        <f>IFERROR(P12/J12,"-")</f>
        <v>0.17931034482759</v>
      </c>
      <c r="R12" s="334">
        <f>SUM(R6:R10)</f>
        <v>6305500</v>
      </c>
      <c r="S12" s="334">
        <f>IFERROR(R12/J12,"-")</f>
        <v>10871.551724138</v>
      </c>
      <c r="T12" s="334">
        <f>IFERROR(P12/P12,"-")</f>
        <v>1</v>
      </c>
      <c r="U12" s="334">
        <f>SUM(U6:U10)</f>
        <v>4108893</v>
      </c>
      <c r="V12" s="45">
        <f>IFERROR(R12/D12,"-")</f>
        <v>2.8705635555199</v>
      </c>
      <c r="W12" s="58"/>
      <c r="X12" s="144"/>
    </row>
    <row r="13" spans="1:24">
      <c r="X13" s="144"/>
    </row>
    <row r="14" spans="1:24">
      <c r="X14" s="144"/>
    </row>
    <row r="15" spans="1:24">
      <c r="X15" s="144"/>
    </row>
    <row r="16" spans="1:24">
      <c r="X16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2.2573529411765</v>
      </c>
      <c r="B6" s="348" t="s">
        <v>63</v>
      </c>
      <c r="C6" s="348"/>
      <c r="D6" s="348" t="s">
        <v>64</v>
      </c>
      <c r="E6" s="348" t="s">
        <v>65</v>
      </c>
      <c r="F6" s="348" t="s">
        <v>66</v>
      </c>
      <c r="G6" s="90" t="s">
        <v>67</v>
      </c>
      <c r="H6" s="90" t="s">
        <v>68</v>
      </c>
      <c r="I6" s="90" t="s">
        <v>69</v>
      </c>
      <c r="J6" s="331">
        <v>408000</v>
      </c>
      <c r="K6" s="79">
        <v>21</v>
      </c>
      <c r="L6" s="79">
        <v>0</v>
      </c>
      <c r="M6" s="79">
        <v>126</v>
      </c>
      <c r="N6" s="91">
        <v>5</v>
      </c>
      <c r="O6" s="92">
        <v>0</v>
      </c>
      <c r="P6" s="93">
        <f>N6+O6</f>
        <v>5</v>
      </c>
      <c r="Q6" s="80">
        <f>IFERROR(P6/M6,"-")</f>
        <v>0.03968253968254</v>
      </c>
      <c r="R6" s="79">
        <v>1</v>
      </c>
      <c r="S6" s="79">
        <v>2</v>
      </c>
      <c r="T6" s="80">
        <f>IFERROR(R6/(P6),"-")</f>
        <v>0.2</v>
      </c>
      <c r="U6" s="337">
        <f>IFERROR(J6/SUM(N6:O21),"-")</f>
        <v>6915.2542372881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SUM(X6:X21)-SUM(J6:J21)</f>
        <v>513000</v>
      </c>
      <c r="AB6" s="83">
        <f>SUM(X6:X21)/SUM(J6:J21)</f>
        <v>2.2573529411765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IFERROR(AO6/AM6,"-")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70</v>
      </c>
      <c r="C7" s="348"/>
      <c r="D7" s="348" t="s">
        <v>64</v>
      </c>
      <c r="E7" s="348" t="s">
        <v>65</v>
      </c>
      <c r="F7" s="348" t="s">
        <v>71</v>
      </c>
      <c r="G7" s="90"/>
      <c r="H7" s="90"/>
      <c r="I7" s="90"/>
      <c r="J7" s="331"/>
      <c r="K7" s="79">
        <v>73</v>
      </c>
      <c r="L7" s="79">
        <v>35</v>
      </c>
      <c r="M7" s="79">
        <v>30</v>
      </c>
      <c r="N7" s="91">
        <v>7</v>
      </c>
      <c r="O7" s="92">
        <v>0</v>
      </c>
      <c r="P7" s="93">
        <f>N7+O7</f>
        <v>7</v>
      </c>
      <c r="Q7" s="80">
        <f>IFERROR(P7/M7,"-")</f>
        <v>0.23333333333333</v>
      </c>
      <c r="R7" s="79">
        <v>5</v>
      </c>
      <c r="S7" s="79">
        <v>1</v>
      </c>
      <c r="T7" s="80">
        <f>IFERROR(R7/(P7),"-")</f>
        <v>0.71428571428571</v>
      </c>
      <c r="U7" s="337"/>
      <c r="V7" s="82">
        <v>5</v>
      </c>
      <c r="W7" s="80">
        <f>IF(P7=0,"-",V7/P7)</f>
        <v>0.71428571428571</v>
      </c>
      <c r="X7" s="336">
        <v>300000</v>
      </c>
      <c r="Y7" s="337">
        <f>IFERROR(X7/P7,"-")</f>
        <v>42857.142857143</v>
      </c>
      <c r="Z7" s="337">
        <f>IFERROR(X7/V7,"-")</f>
        <v>60000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IFERROR(AO7/AM7,"-")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85000</v>
      </c>
      <c r="BJ7" s="116">
        <f>IFERROR(BI7/BE7,"-")</f>
        <v>85000</v>
      </c>
      <c r="BK7" s="117"/>
      <c r="BL7" s="117"/>
      <c r="BM7" s="117">
        <v>1</v>
      </c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4</v>
      </c>
      <c r="BX7" s="127">
        <f>IF(P7=0,"",IF(BW7=0,"",(BW7/P7)))</f>
        <v>0.57142857142857</v>
      </c>
      <c r="BY7" s="128">
        <v>3</v>
      </c>
      <c r="BZ7" s="129">
        <f>IFERROR(BY7/BW7,"-")</f>
        <v>0.75</v>
      </c>
      <c r="CA7" s="130">
        <v>180000</v>
      </c>
      <c r="CB7" s="131">
        <f>IFERROR(CA7/BW7,"-")</f>
        <v>45000</v>
      </c>
      <c r="CC7" s="132">
        <v>1</v>
      </c>
      <c r="CD7" s="132"/>
      <c r="CE7" s="132">
        <v>2</v>
      </c>
      <c r="CF7" s="133">
        <v>2</v>
      </c>
      <c r="CG7" s="134">
        <f>IF(P7=0,"",IF(CF7=0,"",(CF7/P7)))</f>
        <v>0.28571428571429</v>
      </c>
      <c r="CH7" s="135">
        <v>1</v>
      </c>
      <c r="CI7" s="136">
        <f>IFERROR(CH7/CF7,"-")</f>
        <v>0.5</v>
      </c>
      <c r="CJ7" s="137">
        <v>35000</v>
      </c>
      <c r="CK7" s="138">
        <f>IFERROR(CJ7/CF7,"-")</f>
        <v>17500</v>
      </c>
      <c r="CL7" s="139"/>
      <c r="CM7" s="139"/>
      <c r="CN7" s="139">
        <v>1</v>
      </c>
      <c r="CO7" s="140">
        <v>5</v>
      </c>
      <c r="CP7" s="141">
        <v>300000</v>
      </c>
      <c r="CQ7" s="141">
        <v>142000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78"/>
      <c r="B8" s="348" t="s">
        <v>72</v>
      </c>
      <c r="C8" s="348"/>
      <c r="D8" s="348" t="s">
        <v>64</v>
      </c>
      <c r="E8" s="348" t="s">
        <v>65</v>
      </c>
      <c r="F8" s="348" t="s">
        <v>66</v>
      </c>
      <c r="G8" s="90" t="s">
        <v>67</v>
      </c>
      <c r="H8" s="90" t="s">
        <v>73</v>
      </c>
      <c r="I8" s="90"/>
      <c r="J8" s="331"/>
      <c r="K8" s="79">
        <v>0</v>
      </c>
      <c r="L8" s="79">
        <v>0</v>
      </c>
      <c r="M8" s="79">
        <v>2</v>
      </c>
      <c r="N8" s="91">
        <v>0</v>
      </c>
      <c r="O8" s="92">
        <v>0</v>
      </c>
      <c r="P8" s="93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7"/>
      <c r="V8" s="82">
        <v>0</v>
      </c>
      <c r="W8" s="80" t="str">
        <f>IF(P8=0,"-",V8/P8)</f>
        <v>-</v>
      </c>
      <c r="X8" s="336">
        <v>0</v>
      </c>
      <c r="Y8" s="337" t="str">
        <f>IFERROR(X8/P8,"-")</f>
        <v>-</v>
      </c>
      <c r="Z8" s="337" t="str">
        <f>IFERROR(X8/V8,"-")</f>
        <v>-</v>
      </c>
      <c r="AA8" s="331"/>
      <c r="AB8" s="83"/>
      <c r="AC8" s="77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78"/>
      <c r="B9" s="348" t="s">
        <v>74</v>
      </c>
      <c r="C9" s="348"/>
      <c r="D9" s="348" t="s">
        <v>64</v>
      </c>
      <c r="E9" s="348" t="s">
        <v>65</v>
      </c>
      <c r="F9" s="348" t="s">
        <v>71</v>
      </c>
      <c r="G9" s="90"/>
      <c r="H9" s="90"/>
      <c r="I9" s="90"/>
      <c r="J9" s="331"/>
      <c r="K9" s="79">
        <v>8</v>
      </c>
      <c r="L9" s="79">
        <v>5</v>
      </c>
      <c r="M9" s="79">
        <v>0</v>
      </c>
      <c r="N9" s="91">
        <v>0</v>
      </c>
      <c r="O9" s="92">
        <v>0</v>
      </c>
      <c r="P9" s="93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7"/>
      <c r="V9" s="82">
        <v>0</v>
      </c>
      <c r="W9" s="80" t="str">
        <f>IF(P9=0,"-",V9/P9)</f>
        <v>-</v>
      </c>
      <c r="X9" s="336">
        <v>0</v>
      </c>
      <c r="Y9" s="337" t="str">
        <f>IFERROR(X9/P9,"-")</f>
        <v>-</v>
      </c>
      <c r="Z9" s="337" t="str">
        <f>IFERROR(X9/V9,"-")</f>
        <v>-</v>
      </c>
      <c r="AA9" s="331"/>
      <c r="AB9" s="83"/>
      <c r="AC9" s="77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IFERROR(AO9/AM9,"-")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78"/>
      <c r="B10" s="348" t="s">
        <v>75</v>
      </c>
      <c r="C10" s="348"/>
      <c r="D10" s="348" t="s">
        <v>76</v>
      </c>
      <c r="E10" s="348" t="s">
        <v>77</v>
      </c>
      <c r="F10" s="348" t="s">
        <v>66</v>
      </c>
      <c r="G10" s="90" t="s">
        <v>67</v>
      </c>
      <c r="H10" s="90" t="s">
        <v>68</v>
      </c>
      <c r="I10" s="90" t="s">
        <v>78</v>
      </c>
      <c r="J10" s="331"/>
      <c r="K10" s="79">
        <v>0</v>
      </c>
      <c r="L10" s="79">
        <v>0</v>
      </c>
      <c r="M10" s="79">
        <v>2</v>
      </c>
      <c r="N10" s="91">
        <v>0</v>
      </c>
      <c r="O10" s="92">
        <v>0</v>
      </c>
      <c r="P10" s="93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7"/>
      <c r="V10" s="82">
        <v>0</v>
      </c>
      <c r="W10" s="80" t="str">
        <f>IF(P10=0,"-",V10/P10)</f>
        <v>-</v>
      </c>
      <c r="X10" s="336">
        <v>0</v>
      </c>
      <c r="Y10" s="337" t="str">
        <f>IFERROR(X10/P10,"-")</f>
        <v>-</v>
      </c>
      <c r="Z10" s="337" t="str">
        <f>IFERROR(X10/V10,"-")</f>
        <v>-</v>
      </c>
      <c r="AA10" s="331"/>
      <c r="AB10" s="83"/>
      <c r="AC10" s="77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IFERROR(AO10/AM10,"-")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79</v>
      </c>
      <c r="C11" s="348"/>
      <c r="D11" s="348" t="s">
        <v>76</v>
      </c>
      <c r="E11" s="348" t="s">
        <v>77</v>
      </c>
      <c r="F11" s="348" t="s">
        <v>71</v>
      </c>
      <c r="G11" s="90"/>
      <c r="H11" s="90"/>
      <c r="I11" s="90"/>
      <c r="J11" s="331"/>
      <c r="K11" s="79">
        <v>87</v>
      </c>
      <c r="L11" s="79">
        <v>4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348" t="s">
        <v>80</v>
      </c>
      <c r="C12" s="348"/>
      <c r="D12" s="348" t="s">
        <v>76</v>
      </c>
      <c r="E12" s="348" t="s">
        <v>77</v>
      </c>
      <c r="F12" s="348" t="s">
        <v>66</v>
      </c>
      <c r="G12" s="90" t="s">
        <v>67</v>
      </c>
      <c r="H12" s="90" t="s">
        <v>73</v>
      </c>
      <c r="I12" s="90"/>
      <c r="J12" s="331"/>
      <c r="K12" s="79">
        <v>12</v>
      </c>
      <c r="L12" s="79">
        <v>0</v>
      </c>
      <c r="M12" s="79">
        <v>35</v>
      </c>
      <c r="N12" s="91">
        <v>5</v>
      </c>
      <c r="O12" s="92">
        <v>0</v>
      </c>
      <c r="P12" s="93">
        <f>N12+O12</f>
        <v>5</v>
      </c>
      <c r="Q12" s="80">
        <f>IFERROR(P12/M12,"-")</f>
        <v>0.14285714285714</v>
      </c>
      <c r="R12" s="79">
        <v>2</v>
      </c>
      <c r="S12" s="79">
        <v>3</v>
      </c>
      <c r="T12" s="80">
        <f>IFERROR(R12/(P12),"-")</f>
        <v>0.4</v>
      </c>
      <c r="U12" s="337"/>
      <c r="V12" s="82">
        <v>2</v>
      </c>
      <c r="W12" s="80">
        <f>IF(P12=0,"-",V12/P12)</f>
        <v>0.4</v>
      </c>
      <c r="X12" s="336">
        <v>70000</v>
      </c>
      <c r="Y12" s="337">
        <f>IFERROR(X12/P12,"-")</f>
        <v>14000</v>
      </c>
      <c r="Z12" s="337">
        <f>IFERROR(X12/V12,"-")</f>
        <v>35000</v>
      </c>
      <c r="AA12" s="331"/>
      <c r="AB12" s="83"/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5</v>
      </c>
      <c r="BO12" s="120">
        <f>IF(P12=0,"",IF(BN12=0,"",(BN12/P12)))</f>
        <v>1</v>
      </c>
      <c r="BP12" s="121">
        <v>2</v>
      </c>
      <c r="BQ12" s="122">
        <f>IFERROR(BP12/BN12,"-")</f>
        <v>0.4</v>
      </c>
      <c r="BR12" s="123">
        <v>70000</v>
      </c>
      <c r="BS12" s="124">
        <f>IFERROR(BR12/BN12,"-")</f>
        <v>14000</v>
      </c>
      <c r="BT12" s="125"/>
      <c r="BU12" s="125"/>
      <c r="BV12" s="125">
        <v>2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70000</v>
      </c>
      <c r="CQ12" s="141">
        <v>36000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348" t="s">
        <v>81</v>
      </c>
      <c r="C13" s="348"/>
      <c r="D13" s="348" t="s">
        <v>76</v>
      </c>
      <c r="E13" s="348" t="s">
        <v>77</v>
      </c>
      <c r="F13" s="348" t="s">
        <v>71</v>
      </c>
      <c r="G13" s="90"/>
      <c r="H13" s="90"/>
      <c r="I13" s="90"/>
      <c r="J13" s="331"/>
      <c r="K13" s="79">
        <v>25</v>
      </c>
      <c r="L13" s="79">
        <v>21</v>
      </c>
      <c r="M13" s="79">
        <v>22</v>
      </c>
      <c r="N13" s="91">
        <v>8</v>
      </c>
      <c r="O13" s="92">
        <v>0</v>
      </c>
      <c r="P13" s="93">
        <f>N13+O13</f>
        <v>8</v>
      </c>
      <c r="Q13" s="80">
        <f>IFERROR(P13/M13,"-")</f>
        <v>0.36363636363636</v>
      </c>
      <c r="R13" s="79">
        <v>4</v>
      </c>
      <c r="S13" s="79">
        <v>1</v>
      </c>
      <c r="T13" s="80">
        <f>IFERROR(R13/(P13),"-")</f>
        <v>0.5</v>
      </c>
      <c r="U13" s="337"/>
      <c r="V13" s="82">
        <v>1</v>
      </c>
      <c r="W13" s="80">
        <f>IF(P13=0,"-",V13/P13)</f>
        <v>0.125</v>
      </c>
      <c r="X13" s="336">
        <v>465000</v>
      </c>
      <c r="Y13" s="337">
        <f>IFERROR(X13/P13,"-")</f>
        <v>58125</v>
      </c>
      <c r="Z13" s="337">
        <f>IFERROR(X13/V13,"-")</f>
        <v>465000</v>
      </c>
      <c r="AA13" s="331"/>
      <c r="AB13" s="83"/>
      <c r="AC13" s="77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0.125</v>
      </c>
      <c r="AO13" s="100"/>
      <c r="AP13" s="102">
        <f>IFERROR(AO13/AM13,"-")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0.375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0.125</v>
      </c>
      <c r="CH13" s="135">
        <v>1</v>
      </c>
      <c r="CI13" s="136">
        <f>IFERROR(CH13/CF13,"-")</f>
        <v>1</v>
      </c>
      <c r="CJ13" s="137">
        <v>465000</v>
      </c>
      <c r="CK13" s="138">
        <f>IFERROR(CJ13/CF13,"-")</f>
        <v>465000</v>
      </c>
      <c r="CL13" s="139"/>
      <c r="CM13" s="139"/>
      <c r="CN13" s="139">
        <v>1</v>
      </c>
      <c r="CO13" s="140">
        <v>1</v>
      </c>
      <c r="CP13" s="141">
        <v>465000</v>
      </c>
      <c r="CQ13" s="141">
        <v>465000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8" t="s">
        <v>82</v>
      </c>
      <c r="C14" s="348"/>
      <c r="D14" s="348" t="s">
        <v>64</v>
      </c>
      <c r="E14" s="348" t="s">
        <v>65</v>
      </c>
      <c r="F14" s="348" t="s">
        <v>66</v>
      </c>
      <c r="G14" s="90" t="s">
        <v>83</v>
      </c>
      <c r="H14" s="90" t="s">
        <v>68</v>
      </c>
      <c r="I14" s="90" t="s">
        <v>69</v>
      </c>
      <c r="J14" s="331"/>
      <c r="K14" s="79">
        <v>21</v>
      </c>
      <c r="L14" s="79">
        <v>0</v>
      </c>
      <c r="M14" s="79">
        <v>77</v>
      </c>
      <c r="N14" s="91">
        <v>9</v>
      </c>
      <c r="O14" s="92">
        <v>0</v>
      </c>
      <c r="P14" s="93">
        <f>N14+O14</f>
        <v>9</v>
      </c>
      <c r="Q14" s="80">
        <f>IFERROR(P14/M14,"-")</f>
        <v>0.11688311688312</v>
      </c>
      <c r="R14" s="79">
        <v>3</v>
      </c>
      <c r="S14" s="79">
        <v>5</v>
      </c>
      <c r="T14" s="80">
        <f>IFERROR(R14/(P14),"-")</f>
        <v>0.33333333333333</v>
      </c>
      <c r="U14" s="337"/>
      <c r="V14" s="82">
        <v>2</v>
      </c>
      <c r="W14" s="80">
        <f>IF(P14=0,"-",V14/P14)</f>
        <v>0.22222222222222</v>
      </c>
      <c r="X14" s="336">
        <v>11000</v>
      </c>
      <c r="Y14" s="337">
        <f>IFERROR(X14/P14,"-")</f>
        <v>1222.2222222222</v>
      </c>
      <c r="Z14" s="337">
        <f>IFERROR(X14/V14,"-")</f>
        <v>5500</v>
      </c>
      <c r="AA14" s="331"/>
      <c r="AB14" s="83"/>
      <c r="AC14" s="77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0.22222222222222</v>
      </c>
      <c r="BG14" s="112">
        <v>1</v>
      </c>
      <c r="BH14" s="114">
        <f>IFERROR(BG14/BE14,"-")</f>
        <v>0.5</v>
      </c>
      <c r="BI14" s="115">
        <v>3000</v>
      </c>
      <c r="BJ14" s="116">
        <f>IFERROR(BI14/BE14,"-")</f>
        <v>1500</v>
      </c>
      <c r="BK14" s="117">
        <v>1</v>
      </c>
      <c r="BL14" s="117"/>
      <c r="BM14" s="117"/>
      <c r="BN14" s="119">
        <v>6</v>
      </c>
      <c r="BO14" s="120">
        <f>IF(P14=0,"",IF(BN14=0,"",(BN14/P14)))</f>
        <v>0.66666666666667</v>
      </c>
      <c r="BP14" s="121">
        <v>1</v>
      </c>
      <c r="BQ14" s="122">
        <f>IFERROR(BP14/BN14,"-")</f>
        <v>0.16666666666667</v>
      </c>
      <c r="BR14" s="123">
        <v>8000</v>
      </c>
      <c r="BS14" s="124">
        <f>IFERROR(BR14/BN14,"-")</f>
        <v>1333.3333333333</v>
      </c>
      <c r="BT14" s="125"/>
      <c r="BU14" s="125">
        <v>1</v>
      </c>
      <c r="BV14" s="125"/>
      <c r="BW14" s="126">
        <v>1</v>
      </c>
      <c r="BX14" s="127">
        <f>IF(P14=0,"",IF(BW14=0,"",(BW14/P14)))</f>
        <v>0.11111111111111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11000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/>
      <c r="B15" s="348" t="s">
        <v>84</v>
      </c>
      <c r="C15" s="348"/>
      <c r="D15" s="348" t="s">
        <v>64</v>
      </c>
      <c r="E15" s="348" t="s">
        <v>65</v>
      </c>
      <c r="F15" s="348" t="s">
        <v>71</v>
      </c>
      <c r="G15" s="90"/>
      <c r="H15" s="90"/>
      <c r="I15" s="90"/>
      <c r="J15" s="331"/>
      <c r="K15" s="79">
        <v>59</v>
      </c>
      <c r="L15" s="79">
        <v>25</v>
      </c>
      <c r="M15" s="79">
        <v>18</v>
      </c>
      <c r="N15" s="91">
        <v>3</v>
      </c>
      <c r="O15" s="92">
        <v>0</v>
      </c>
      <c r="P15" s="93">
        <f>N15+O15</f>
        <v>3</v>
      </c>
      <c r="Q15" s="80">
        <f>IFERROR(P15/M15,"-")</f>
        <v>0.16666666666667</v>
      </c>
      <c r="R15" s="79">
        <v>1</v>
      </c>
      <c r="S15" s="79">
        <v>1</v>
      </c>
      <c r="T15" s="80">
        <f>IFERROR(R15/(P15),"-")</f>
        <v>0.33333333333333</v>
      </c>
      <c r="U15" s="337"/>
      <c r="V15" s="82">
        <v>2</v>
      </c>
      <c r="W15" s="80">
        <f>IF(P15=0,"-",V15/P15)</f>
        <v>0.66666666666667</v>
      </c>
      <c r="X15" s="336">
        <v>23000</v>
      </c>
      <c r="Y15" s="337">
        <f>IFERROR(X15/P15,"-")</f>
        <v>7666.6666666667</v>
      </c>
      <c r="Z15" s="337">
        <f>IFERROR(X15/V15,"-")</f>
        <v>11500</v>
      </c>
      <c r="AA15" s="331"/>
      <c r="AB15" s="83"/>
      <c r="AC15" s="77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IFERROR(AO15/AM15,"-")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0.66666666666667</v>
      </c>
      <c r="CH15" s="135">
        <v>2</v>
      </c>
      <c r="CI15" s="136">
        <f>IFERROR(CH15/CF15,"-")</f>
        <v>1</v>
      </c>
      <c r="CJ15" s="137">
        <v>23000</v>
      </c>
      <c r="CK15" s="138">
        <f>IFERROR(CJ15/CF15,"-")</f>
        <v>11500</v>
      </c>
      <c r="CL15" s="139">
        <v>1</v>
      </c>
      <c r="CM15" s="139"/>
      <c r="CN15" s="139">
        <v>1</v>
      </c>
      <c r="CO15" s="140">
        <v>2</v>
      </c>
      <c r="CP15" s="141">
        <v>23000</v>
      </c>
      <c r="CQ15" s="141">
        <v>20000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78"/>
      <c r="B16" s="348" t="s">
        <v>85</v>
      </c>
      <c r="C16" s="348"/>
      <c r="D16" s="348" t="s">
        <v>64</v>
      </c>
      <c r="E16" s="348" t="s">
        <v>65</v>
      </c>
      <c r="F16" s="348" t="s">
        <v>66</v>
      </c>
      <c r="G16" s="90" t="s">
        <v>83</v>
      </c>
      <c r="H16" s="90" t="s">
        <v>73</v>
      </c>
      <c r="I16" s="90"/>
      <c r="J16" s="331"/>
      <c r="K16" s="79">
        <v>18</v>
      </c>
      <c r="L16" s="79">
        <v>0</v>
      </c>
      <c r="M16" s="79">
        <v>56</v>
      </c>
      <c r="N16" s="91">
        <v>5</v>
      </c>
      <c r="O16" s="92">
        <v>0</v>
      </c>
      <c r="P16" s="93">
        <f>N16+O16</f>
        <v>5</v>
      </c>
      <c r="Q16" s="80">
        <f>IFERROR(P16/M16,"-")</f>
        <v>0.089285714285714</v>
      </c>
      <c r="R16" s="79">
        <v>4</v>
      </c>
      <c r="S16" s="79">
        <v>0</v>
      </c>
      <c r="T16" s="80">
        <f>IFERROR(R16/(P16),"-")</f>
        <v>0.8</v>
      </c>
      <c r="U16" s="337"/>
      <c r="V16" s="82">
        <v>1</v>
      </c>
      <c r="W16" s="80">
        <f>IF(P16=0,"-",V16/P16)</f>
        <v>0.2</v>
      </c>
      <c r="X16" s="336">
        <v>3000</v>
      </c>
      <c r="Y16" s="337">
        <f>IFERROR(X16/P16,"-")</f>
        <v>600</v>
      </c>
      <c r="Z16" s="337">
        <f>IFERROR(X16/V16,"-")</f>
        <v>3000</v>
      </c>
      <c r="AA16" s="331"/>
      <c r="AB16" s="83"/>
      <c r="AC16" s="77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IFERROR(AO16/AM16,"-")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0.6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>
        <v>1</v>
      </c>
      <c r="BX16" s="127">
        <f>IF(P16=0,"",IF(BW16=0,"",(BW16/P16)))</f>
        <v>0.2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78"/>
      <c r="B17" s="348" t="s">
        <v>86</v>
      </c>
      <c r="C17" s="348"/>
      <c r="D17" s="348" t="s">
        <v>64</v>
      </c>
      <c r="E17" s="348" t="s">
        <v>65</v>
      </c>
      <c r="F17" s="348" t="s">
        <v>71</v>
      </c>
      <c r="G17" s="90"/>
      <c r="H17" s="90"/>
      <c r="I17" s="90"/>
      <c r="J17" s="331"/>
      <c r="K17" s="79">
        <v>167</v>
      </c>
      <c r="L17" s="79">
        <v>36</v>
      </c>
      <c r="M17" s="79">
        <v>25</v>
      </c>
      <c r="N17" s="91">
        <v>4</v>
      </c>
      <c r="O17" s="92">
        <v>0</v>
      </c>
      <c r="P17" s="93">
        <f>N17+O17</f>
        <v>4</v>
      </c>
      <c r="Q17" s="80">
        <f>IFERROR(P17/M17,"-")</f>
        <v>0.16</v>
      </c>
      <c r="R17" s="79">
        <v>3</v>
      </c>
      <c r="S17" s="79">
        <v>0</v>
      </c>
      <c r="T17" s="80">
        <f>IFERROR(R17/(P17),"-")</f>
        <v>0.75</v>
      </c>
      <c r="U17" s="337"/>
      <c r="V17" s="82">
        <v>2</v>
      </c>
      <c r="W17" s="80">
        <f>IF(P17=0,"-",V17/P17)</f>
        <v>0.5</v>
      </c>
      <c r="X17" s="336">
        <v>38000</v>
      </c>
      <c r="Y17" s="337">
        <f>IFERROR(X17/P17,"-")</f>
        <v>9500</v>
      </c>
      <c r="Z17" s="337">
        <f>IFERROR(X17/V17,"-")</f>
        <v>19000</v>
      </c>
      <c r="AA17" s="331"/>
      <c r="AB17" s="83"/>
      <c r="AC17" s="77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IFERROR(AO17/AM17,"-")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>
        <v>1</v>
      </c>
      <c r="BH17" s="114">
        <f>IFERROR(BG17/BE17,"-")</f>
        <v>1</v>
      </c>
      <c r="BI17" s="115">
        <v>20000</v>
      </c>
      <c r="BJ17" s="116">
        <f>IFERROR(BI17/BE17,"-")</f>
        <v>20000</v>
      </c>
      <c r="BK17" s="117"/>
      <c r="BL17" s="117"/>
      <c r="BM17" s="117">
        <v>1</v>
      </c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0.5</v>
      </c>
      <c r="BY17" s="128">
        <v>1</v>
      </c>
      <c r="BZ17" s="129">
        <f>IFERROR(BY17/BW17,"-")</f>
        <v>0.5</v>
      </c>
      <c r="CA17" s="130">
        <v>18000</v>
      </c>
      <c r="CB17" s="131">
        <f>IFERROR(CA17/BW17,"-")</f>
        <v>9000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38000</v>
      </c>
      <c r="CQ17" s="141">
        <v>20000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78"/>
      <c r="B18" s="348" t="s">
        <v>87</v>
      </c>
      <c r="C18" s="348"/>
      <c r="D18" s="348" t="s">
        <v>76</v>
      </c>
      <c r="E18" s="348" t="s">
        <v>77</v>
      </c>
      <c r="F18" s="348" t="s">
        <v>66</v>
      </c>
      <c r="G18" s="90" t="s">
        <v>83</v>
      </c>
      <c r="H18" s="90" t="s">
        <v>68</v>
      </c>
      <c r="I18" s="90" t="s">
        <v>78</v>
      </c>
      <c r="J18" s="331"/>
      <c r="K18" s="79">
        <v>0</v>
      </c>
      <c r="L18" s="79">
        <v>0</v>
      </c>
      <c r="M18" s="79">
        <v>1</v>
      </c>
      <c r="N18" s="91">
        <v>0</v>
      </c>
      <c r="O18" s="92">
        <v>0</v>
      </c>
      <c r="P18" s="93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7"/>
      <c r="V18" s="82">
        <v>0</v>
      </c>
      <c r="W18" s="80" t="str">
        <f>IF(P18=0,"-",V18/P18)</f>
        <v>-</v>
      </c>
      <c r="X18" s="336">
        <v>0</v>
      </c>
      <c r="Y18" s="337" t="str">
        <f>IFERROR(X18/P18,"-")</f>
        <v>-</v>
      </c>
      <c r="Z18" s="337" t="str">
        <f>IFERROR(X18/V18,"-")</f>
        <v>-</v>
      </c>
      <c r="AA18" s="331"/>
      <c r="AB18" s="83"/>
      <c r="AC18" s="77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IFERROR(AO18/AM18,"-")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78"/>
      <c r="B19" s="348" t="s">
        <v>88</v>
      </c>
      <c r="C19" s="348"/>
      <c r="D19" s="348" t="s">
        <v>76</v>
      </c>
      <c r="E19" s="348" t="s">
        <v>77</v>
      </c>
      <c r="F19" s="348" t="s">
        <v>71</v>
      </c>
      <c r="G19" s="90"/>
      <c r="H19" s="90"/>
      <c r="I19" s="90"/>
      <c r="J19" s="331"/>
      <c r="K19" s="79">
        <v>67</v>
      </c>
      <c r="L19" s="79">
        <v>6</v>
      </c>
      <c r="M19" s="79">
        <v>9</v>
      </c>
      <c r="N19" s="91">
        <v>0</v>
      </c>
      <c r="O19" s="92">
        <v>0</v>
      </c>
      <c r="P19" s="93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7"/>
      <c r="V19" s="82">
        <v>0</v>
      </c>
      <c r="W19" s="80" t="str">
        <f>IF(P19=0,"-",V19/P19)</f>
        <v>-</v>
      </c>
      <c r="X19" s="336">
        <v>0</v>
      </c>
      <c r="Y19" s="337" t="str">
        <f>IFERROR(X19/P19,"-")</f>
        <v>-</v>
      </c>
      <c r="Z19" s="337" t="str">
        <f>IFERROR(X19/V19,"-")</f>
        <v>-</v>
      </c>
      <c r="AA19" s="331"/>
      <c r="AB19" s="83"/>
      <c r="AC19" s="77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IFERROR(AO19/AM19,"-")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78"/>
      <c r="B20" s="348" t="s">
        <v>89</v>
      </c>
      <c r="C20" s="348"/>
      <c r="D20" s="348" t="s">
        <v>76</v>
      </c>
      <c r="E20" s="348" t="s">
        <v>77</v>
      </c>
      <c r="F20" s="348" t="s">
        <v>66</v>
      </c>
      <c r="G20" s="90" t="s">
        <v>83</v>
      </c>
      <c r="H20" s="90" t="s">
        <v>73</v>
      </c>
      <c r="I20" s="90"/>
      <c r="J20" s="331"/>
      <c r="K20" s="79">
        <v>13</v>
      </c>
      <c r="L20" s="79">
        <v>0</v>
      </c>
      <c r="M20" s="79">
        <v>67</v>
      </c>
      <c r="N20" s="91">
        <v>4</v>
      </c>
      <c r="O20" s="92">
        <v>0</v>
      </c>
      <c r="P20" s="93">
        <f>N20+O20</f>
        <v>4</v>
      </c>
      <c r="Q20" s="80">
        <f>IFERROR(P20/M20,"-")</f>
        <v>0.059701492537313</v>
      </c>
      <c r="R20" s="79">
        <v>0</v>
      </c>
      <c r="S20" s="79">
        <v>1</v>
      </c>
      <c r="T20" s="80">
        <f>IFERROR(R20/(P20),"-")</f>
        <v>0</v>
      </c>
      <c r="U20" s="337"/>
      <c r="V20" s="82">
        <v>0</v>
      </c>
      <c r="W20" s="80">
        <f>IF(P20=0,"-",V20/P20)</f>
        <v>0</v>
      </c>
      <c r="X20" s="336">
        <v>0</v>
      </c>
      <c r="Y20" s="337">
        <f>IFERROR(X20/P20,"-")</f>
        <v>0</v>
      </c>
      <c r="Z20" s="337" t="str">
        <f>IFERROR(X20/V20,"-")</f>
        <v>-</v>
      </c>
      <c r="AA20" s="331"/>
      <c r="AB20" s="83"/>
      <c r="AC20" s="77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IFERROR(AO20/AM20,"-")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0.75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78"/>
      <c r="B21" s="348" t="s">
        <v>90</v>
      </c>
      <c r="C21" s="348"/>
      <c r="D21" s="348" t="s">
        <v>76</v>
      </c>
      <c r="E21" s="348" t="s">
        <v>77</v>
      </c>
      <c r="F21" s="348" t="s">
        <v>71</v>
      </c>
      <c r="G21" s="90"/>
      <c r="H21" s="90"/>
      <c r="I21" s="90"/>
      <c r="J21" s="331"/>
      <c r="K21" s="79">
        <v>50</v>
      </c>
      <c r="L21" s="79">
        <v>30</v>
      </c>
      <c r="M21" s="79">
        <v>25</v>
      </c>
      <c r="N21" s="91">
        <v>9</v>
      </c>
      <c r="O21" s="92">
        <v>0</v>
      </c>
      <c r="P21" s="93">
        <f>N21+O21</f>
        <v>9</v>
      </c>
      <c r="Q21" s="80">
        <f>IFERROR(P21/M21,"-")</f>
        <v>0.36</v>
      </c>
      <c r="R21" s="79">
        <v>6</v>
      </c>
      <c r="S21" s="79">
        <v>1</v>
      </c>
      <c r="T21" s="80">
        <f>IFERROR(R21/(P21),"-")</f>
        <v>0.66666666666667</v>
      </c>
      <c r="U21" s="337"/>
      <c r="V21" s="82">
        <v>2</v>
      </c>
      <c r="W21" s="80">
        <f>IF(P21=0,"-",V21/P21)</f>
        <v>0.22222222222222</v>
      </c>
      <c r="X21" s="336">
        <v>11000</v>
      </c>
      <c r="Y21" s="337">
        <f>IFERROR(X21/P21,"-")</f>
        <v>1222.2222222222</v>
      </c>
      <c r="Z21" s="337">
        <f>IFERROR(X21/V21,"-")</f>
        <v>5500</v>
      </c>
      <c r="AA21" s="331"/>
      <c r="AB21" s="83"/>
      <c r="AC21" s="77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IFERROR(AO21/AM21,"-")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0.55555555555556</v>
      </c>
      <c r="BY21" s="128">
        <v>1</v>
      </c>
      <c r="BZ21" s="129">
        <f>IFERROR(BY21/BW21,"-")</f>
        <v>0.2</v>
      </c>
      <c r="CA21" s="130">
        <v>3000</v>
      </c>
      <c r="CB21" s="131">
        <f>IFERROR(CA21/BW21,"-")</f>
        <v>600</v>
      </c>
      <c r="CC21" s="132">
        <v>1</v>
      </c>
      <c r="CD21" s="132"/>
      <c r="CE21" s="132"/>
      <c r="CF21" s="133">
        <v>1</v>
      </c>
      <c r="CG21" s="134">
        <f>IF(P21=0,"",IF(CF21=0,"",(CF21/P21)))</f>
        <v>0.11111111111111</v>
      </c>
      <c r="CH21" s="135">
        <v>1</v>
      </c>
      <c r="CI21" s="136">
        <f>IFERROR(CH21/CF21,"-")</f>
        <v>1</v>
      </c>
      <c r="CJ21" s="137">
        <v>8000</v>
      </c>
      <c r="CK21" s="138">
        <f>IFERROR(CJ21/CF21,"-")</f>
        <v>8000</v>
      </c>
      <c r="CL21" s="139"/>
      <c r="CM21" s="139">
        <v>1</v>
      </c>
      <c r="CN21" s="139"/>
      <c r="CO21" s="140">
        <v>2</v>
      </c>
      <c r="CP21" s="141">
        <v>11000</v>
      </c>
      <c r="CQ21" s="141">
        <v>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332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8"/>
      <c r="V22" s="25"/>
      <c r="W22" s="25"/>
      <c r="X22" s="338"/>
      <c r="Y22" s="338"/>
      <c r="Z22" s="338"/>
      <c r="AA22" s="338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3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8"/>
      <c r="V23" s="25"/>
      <c r="W23" s="25"/>
      <c r="X23" s="338"/>
      <c r="Y23" s="338"/>
      <c r="Z23" s="338"/>
      <c r="AA23" s="338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2.2573529411765</v>
      </c>
      <c r="B24" s="39"/>
      <c r="C24" s="39"/>
      <c r="D24" s="39"/>
      <c r="E24" s="39"/>
      <c r="F24" s="39"/>
      <c r="G24" s="40" t="s">
        <v>91</v>
      </c>
      <c r="H24" s="40"/>
      <c r="I24" s="40"/>
      <c r="J24" s="334">
        <f>SUM(J6:J23)</f>
        <v>408000</v>
      </c>
      <c r="K24" s="41">
        <f>SUM(K6:K23)</f>
        <v>621</v>
      </c>
      <c r="L24" s="41">
        <f>SUM(L6:L23)</f>
        <v>162</v>
      </c>
      <c r="M24" s="41">
        <f>SUM(M6:M23)</f>
        <v>495</v>
      </c>
      <c r="N24" s="41">
        <f>SUM(N6:N23)</f>
        <v>59</v>
      </c>
      <c r="O24" s="41">
        <f>SUM(O6:O23)</f>
        <v>0</v>
      </c>
      <c r="P24" s="41">
        <f>SUM(P6:P23)</f>
        <v>59</v>
      </c>
      <c r="Q24" s="42">
        <f>IFERROR(P24/M24,"-")</f>
        <v>0.11919191919192</v>
      </c>
      <c r="R24" s="76">
        <f>SUM(R6:R23)</f>
        <v>29</v>
      </c>
      <c r="S24" s="76">
        <f>SUM(S6:S23)</f>
        <v>15</v>
      </c>
      <c r="T24" s="42">
        <f>IFERROR(R24/P24,"-")</f>
        <v>0.49152542372881</v>
      </c>
      <c r="U24" s="339">
        <f>IFERROR(J24/P24,"-")</f>
        <v>6915.2542372881</v>
      </c>
      <c r="V24" s="44">
        <f>SUM(V6:V23)</f>
        <v>17</v>
      </c>
      <c r="W24" s="42">
        <f>IFERROR(V24/P24,"-")</f>
        <v>0.28813559322034</v>
      </c>
      <c r="X24" s="334">
        <f>SUM(X6:X23)</f>
        <v>921000</v>
      </c>
      <c r="Y24" s="334">
        <f>IFERROR(X24/P24,"-")</f>
        <v>15610.169491525</v>
      </c>
      <c r="Z24" s="334">
        <f>IFERROR(X24/V24,"-")</f>
        <v>54176.470588235</v>
      </c>
      <c r="AA24" s="334">
        <f>X24-J24</f>
        <v>513000</v>
      </c>
      <c r="AB24" s="45">
        <f>X24/J24</f>
        <v>2.2573529411765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92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4.197</v>
      </c>
      <c r="B10" s="348" t="s">
        <v>93</v>
      </c>
      <c r="C10" s="348"/>
      <c r="D10" s="348"/>
      <c r="E10" s="348"/>
      <c r="F10" s="348" t="s">
        <v>66</v>
      </c>
      <c r="G10" s="90" t="s">
        <v>94</v>
      </c>
      <c r="H10" s="90"/>
      <c r="I10" s="90" t="s">
        <v>95</v>
      </c>
      <c r="J10" s="331">
        <v>500000</v>
      </c>
      <c r="K10" s="79">
        <v>64</v>
      </c>
      <c r="L10" s="79">
        <v>0</v>
      </c>
      <c r="M10" s="79">
        <v>258</v>
      </c>
      <c r="N10" s="91">
        <v>27</v>
      </c>
      <c r="O10" s="92">
        <v>0</v>
      </c>
      <c r="P10" s="93">
        <f>N10+O10</f>
        <v>27</v>
      </c>
      <c r="Q10" s="80">
        <f>IFERROR(P10/M10,"-")</f>
        <v>0.1046511627907</v>
      </c>
      <c r="R10" s="79">
        <v>5</v>
      </c>
      <c r="S10" s="79">
        <v>9</v>
      </c>
      <c r="T10" s="80">
        <f>IFERROR(R10/(P10),"-")</f>
        <v>0.18518518518519</v>
      </c>
      <c r="U10" s="337">
        <f>IFERROR(J10/SUM(N10:O15),"-")</f>
        <v>6944.4444444444</v>
      </c>
      <c r="V10" s="82">
        <v>4</v>
      </c>
      <c r="W10" s="80">
        <f>IF(P10=0,"-",V10/P10)</f>
        <v>0.14814814814815</v>
      </c>
      <c r="X10" s="336">
        <v>56000</v>
      </c>
      <c r="Y10" s="337">
        <f>IFERROR(X10/P10,"-")</f>
        <v>2074.0740740741</v>
      </c>
      <c r="Z10" s="337">
        <f>IFERROR(X10/V10,"-")</f>
        <v>14000</v>
      </c>
      <c r="AA10" s="331">
        <f>SUM(X10:X15)-SUM(J10:J15)</f>
        <v>1598500</v>
      </c>
      <c r="AB10" s="83">
        <f>SUM(X10:X15)/SUM(J10:J15)</f>
        <v>4.197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8</v>
      </c>
      <c r="AN10" s="101">
        <f>IF(P10=0,"",IF(AM10=0,"",(AM10/P10)))</f>
        <v>0.2962962962963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0.14814814814815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0.22222222222222</v>
      </c>
      <c r="BG10" s="112">
        <v>1</v>
      </c>
      <c r="BH10" s="114">
        <f>IFERROR(BG10/BE10,"-")</f>
        <v>0.16666666666667</v>
      </c>
      <c r="BI10" s="115">
        <v>3000</v>
      </c>
      <c r="BJ10" s="116">
        <f>IFERROR(BI10/BE10,"-")</f>
        <v>500</v>
      </c>
      <c r="BK10" s="117">
        <v>1</v>
      </c>
      <c r="BL10" s="117"/>
      <c r="BM10" s="117"/>
      <c r="BN10" s="119">
        <v>7</v>
      </c>
      <c r="BO10" s="120">
        <f>IF(P10=0,"",IF(BN10=0,"",(BN10/P10)))</f>
        <v>0.25925925925926</v>
      </c>
      <c r="BP10" s="121">
        <v>2</v>
      </c>
      <c r="BQ10" s="122">
        <f>IFERROR(BP10/BN10,"-")</f>
        <v>0.28571428571429</v>
      </c>
      <c r="BR10" s="123">
        <v>28000</v>
      </c>
      <c r="BS10" s="124">
        <f>IFERROR(BR10/BN10,"-")</f>
        <v>4000</v>
      </c>
      <c r="BT10" s="125">
        <v>1</v>
      </c>
      <c r="BU10" s="125"/>
      <c r="BV10" s="125">
        <v>1</v>
      </c>
      <c r="BW10" s="126">
        <v>1</v>
      </c>
      <c r="BX10" s="127">
        <f>IF(P10=0,"",IF(BW10=0,"",(BW10/P10)))</f>
        <v>0.037037037037037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0.037037037037037</v>
      </c>
      <c r="CH10" s="135">
        <v>1</v>
      </c>
      <c r="CI10" s="136">
        <f>IFERROR(CH10/CF10,"-")</f>
        <v>1</v>
      </c>
      <c r="CJ10" s="137">
        <v>25000</v>
      </c>
      <c r="CK10" s="138">
        <f>IFERROR(CJ10/CF10,"-")</f>
        <v>25000</v>
      </c>
      <c r="CL10" s="139"/>
      <c r="CM10" s="139"/>
      <c r="CN10" s="139">
        <v>1</v>
      </c>
      <c r="CO10" s="140">
        <v>4</v>
      </c>
      <c r="CP10" s="141">
        <v>56000</v>
      </c>
      <c r="CQ10" s="141">
        <v>25000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96</v>
      </c>
      <c r="C11" s="348"/>
      <c r="D11" s="348"/>
      <c r="E11" s="348"/>
      <c r="F11" s="348" t="s">
        <v>66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97</v>
      </c>
      <c r="C12" s="348"/>
      <c r="D12" s="348"/>
      <c r="E12" s="348"/>
      <c r="F12" s="348" t="s">
        <v>66</v>
      </c>
      <c r="G12" s="90"/>
      <c r="H12" s="90"/>
      <c r="I12" s="90"/>
      <c r="J12" s="332"/>
      <c r="K12" s="34">
        <v>0</v>
      </c>
      <c r="L12" s="34">
        <v>0</v>
      </c>
      <c r="M12" s="31">
        <v>0</v>
      </c>
      <c r="N12" s="23">
        <v>0</v>
      </c>
      <c r="O12" s="23">
        <v>0</v>
      </c>
      <c r="P12" s="23">
        <f>N12+O12</f>
        <v>0</v>
      </c>
      <c r="Q12" s="32" t="str">
        <f>IFERROR(P12/M12,"-")</f>
        <v>-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98</v>
      </c>
      <c r="C13" s="348"/>
      <c r="D13" s="348"/>
      <c r="E13" s="348"/>
      <c r="F13" s="348" t="s">
        <v>71</v>
      </c>
      <c r="G13" s="36"/>
      <c r="H13" s="36"/>
      <c r="I13" s="73"/>
      <c r="J13" s="333"/>
      <c r="K13" s="34">
        <v>438</v>
      </c>
      <c r="L13" s="34">
        <v>220</v>
      </c>
      <c r="M13" s="31">
        <v>275</v>
      </c>
      <c r="N13" s="23">
        <v>45</v>
      </c>
      <c r="O13" s="23">
        <v>0</v>
      </c>
      <c r="P13" s="23">
        <f>N13+O13</f>
        <v>45</v>
      </c>
      <c r="Q13" s="32">
        <f>IFERROR(P13/M13,"-")</f>
        <v>0.16363636363636</v>
      </c>
      <c r="R13" s="32">
        <v>14</v>
      </c>
      <c r="S13" s="23">
        <v>10</v>
      </c>
      <c r="T13" s="32">
        <f>IFERROR(R13/(P13),"-")</f>
        <v>0.31111111111111</v>
      </c>
      <c r="U13" s="338"/>
      <c r="V13" s="25">
        <v>10</v>
      </c>
      <c r="W13" s="25">
        <f>IF(P13=0,"-",V13/P13)</f>
        <v>0.22222222222222</v>
      </c>
      <c r="X13" s="338">
        <v>2042500</v>
      </c>
      <c r="Y13" s="338">
        <f>IFERROR(X13/P13,"-")</f>
        <v>45388.888888889</v>
      </c>
      <c r="Z13" s="338">
        <f>IFERROR(X13/V13,"-")</f>
        <v>204250</v>
      </c>
      <c r="AA13" s="338"/>
      <c r="AB13" s="33"/>
      <c r="AC13" s="59"/>
      <c r="AD13" s="61"/>
      <c r="AE13" s="62">
        <f>IF(P13=0,"",IF(AD13=0,"",(AD13/P13)))</f>
        <v>0</v>
      </c>
      <c r="AF13" s="61"/>
      <c r="AG13" s="65" t="str">
        <f>IFERROR(AF13/AD13,"-")</f>
        <v>-</v>
      </c>
      <c r="AH13" s="66"/>
      <c r="AI13" s="67" t="str">
        <f>IFERROR(AH13/AD13,"-")</f>
        <v>-</v>
      </c>
      <c r="AJ13" s="68"/>
      <c r="AK13" s="68"/>
      <c r="AL13" s="68"/>
      <c r="AM13" s="61">
        <v>2</v>
      </c>
      <c r="AN13" s="62">
        <f>IF(P13=0,"",IF(AM13=0,"",(AM13/P13)))</f>
        <v>0.044444444444444</v>
      </c>
      <c r="AO13" s="61"/>
      <c r="AP13" s="65">
        <f>IFERROR(AO13/AM13,"-")</f>
        <v>0</v>
      </c>
      <c r="AQ13" s="66"/>
      <c r="AR13" s="67">
        <f>IFERROR(AQ13/AM13,"-")</f>
        <v>0</v>
      </c>
      <c r="AS13" s="68"/>
      <c r="AT13" s="68"/>
      <c r="AU13" s="68"/>
      <c r="AV13" s="61">
        <v>3</v>
      </c>
      <c r="AW13" s="62">
        <f>IF(P13=0,"",IF(AV13=0,"",(AV13/P13)))</f>
        <v>0.066666666666667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10</v>
      </c>
      <c r="BF13" s="62">
        <f>IF(P13=0,"",IF(BE13=0,"",(BE13/P13)))</f>
        <v>0.22222222222222</v>
      </c>
      <c r="BG13" s="61">
        <v>2</v>
      </c>
      <c r="BH13" s="65">
        <f>IFERROR(BG13/BE13,"-")</f>
        <v>0.2</v>
      </c>
      <c r="BI13" s="66">
        <v>62500</v>
      </c>
      <c r="BJ13" s="67">
        <f>IFERROR(BI13/BE13,"-")</f>
        <v>6250</v>
      </c>
      <c r="BK13" s="68">
        <v>1</v>
      </c>
      <c r="BL13" s="68"/>
      <c r="BM13" s="68">
        <v>1</v>
      </c>
      <c r="BN13" s="63">
        <v>20</v>
      </c>
      <c r="BO13" s="64">
        <f>IF(P13=0,"",IF(BN13=0,"",(BN13/P13)))</f>
        <v>0.44444444444444</v>
      </c>
      <c r="BP13" s="61">
        <v>4</v>
      </c>
      <c r="BQ13" s="65">
        <f>IFERROR(BP13/BN13,"-")</f>
        <v>0.2</v>
      </c>
      <c r="BR13" s="66">
        <v>1709000</v>
      </c>
      <c r="BS13" s="67">
        <f>IFERROR(BR13/BN13,"-")</f>
        <v>85450</v>
      </c>
      <c r="BT13" s="68">
        <v>1</v>
      </c>
      <c r="BU13" s="68"/>
      <c r="BV13" s="68">
        <v>3</v>
      </c>
      <c r="BW13" s="63">
        <v>8</v>
      </c>
      <c r="BX13" s="64">
        <f>IF(P13=0,"",IF(BW13=0,"",(BW13/P13)))</f>
        <v>0.17777777777778</v>
      </c>
      <c r="BY13" s="61">
        <v>2</v>
      </c>
      <c r="BZ13" s="65">
        <f>IFERROR(BY13/BW13,"-")</f>
        <v>0.25</v>
      </c>
      <c r="CA13" s="66">
        <v>63000</v>
      </c>
      <c r="CB13" s="67">
        <f>IFERROR(CA13/BW13,"-")</f>
        <v>7875</v>
      </c>
      <c r="CC13" s="68"/>
      <c r="CD13" s="68"/>
      <c r="CE13" s="68">
        <v>2</v>
      </c>
      <c r="CF13" s="63">
        <v>2</v>
      </c>
      <c r="CG13" s="64">
        <f>IF(P13=0,"",IF(CF13=0,"",(CF13/P13)))</f>
        <v>0.044444444444444</v>
      </c>
      <c r="CH13" s="61">
        <v>2</v>
      </c>
      <c r="CI13" s="65">
        <f>IFERROR(CH13/CF13,"-")</f>
        <v>1</v>
      </c>
      <c r="CJ13" s="66">
        <v>208000</v>
      </c>
      <c r="CK13" s="67">
        <f>IFERROR(CJ13/CF13,"-")</f>
        <v>104000</v>
      </c>
      <c r="CL13" s="68">
        <v>1</v>
      </c>
      <c r="CM13" s="68"/>
      <c r="CN13" s="68">
        <v>1</v>
      </c>
      <c r="CO13" s="69">
        <v>10</v>
      </c>
      <c r="CP13" s="66">
        <v>2042500</v>
      </c>
      <c r="CQ13" s="66">
        <v>1168000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99</v>
      </c>
      <c r="C14" s="348"/>
      <c r="D14" s="348"/>
      <c r="E14" s="348"/>
      <c r="F14" s="348" t="s">
        <v>71</v>
      </c>
      <c r="G14" s="40"/>
      <c r="H14" s="40"/>
      <c r="I14" s="40"/>
      <c r="J14" s="334"/>
      <c r="K14" s="41">
        <v>22</v>
      </c>
      <c r="L14" s="41">
        <v>11</v>
      </c>
      <c r="M14" s="41">
        <v>13</v>
      </c>
      <c r="N14" s="41">
        <v>0</v>
      </c>
      <c r="O14" s="41">
        <v>0</v>
      </c>
      <c r="P14" s="41">
        <f>N14+O14</f>
        <v>0</v>
      </c>
      <c r="Q14" s="42">
        <f>IFERROR(P14/M14,"-")</f>
        <v>0</v>
      </c>
      <c r="R14" s="76">
        <v>0</v>
      </c>
      <c r="S14" s="76">
        <v>0</v>
      </c>
      <c r="T14" s="42" t="str">
        <f>IFERROR(R14/(P14),"-")</f>
        <v>-</v>
      </c>
      <c r="U14" s="339"/>
      <c r="V14" s="44">
        <v>0</v>
      </c>
      <c r="W14" s="42" t="str">
        <f>IF(P14=0,"-",V14/P14)</f>
        <v>-</v>
      </c>
      <c r="X14" s="334">
        <v>0</v>
      </c>
      <c r="Y14" s="334" t="str">
        <f>IFERROR(X14/P14,"-")</f>
        <v>-</v>
      </c>
      <c r="Z14" s="334" t="str">
        <f>IFERROR(X14/V14,"-")</f>
        <v>-</v>
      </c>
      <c r="AA14" s="334"/>
      <c r="AB14" s="45"/>
      <c r="AC14" s="58"/>
      <c r="AD14" s="60"/>
      <c r="AE14" s="60" t="str">
        <f>IF(P14=0,"",IF(AD14=0,"",(AD14/P14)))</f>
        <v/>
      </c>
      <c r="AF14" s="60"/>
      <c r="AG14" s="60" t="str">
        <f>IFERROR(AF14/AD14,"-")</f>
        <v>-</v>
      </c>
      <c r="AH14" s="60"/>
      <c r="AI14" s="60" t="str">
        <f>IFERROR(AH14/AD14,"-")</f>
        <v>-</v>
      </c>
      <c r="AJ14" s="60"/>
      <c r="AK14" s="60"/>
      <c r="AL14" s="60"/>
      <c r="AM14" s="60"/>
      <c r="AN14" s="60" t="str">
        <f>IF(P14=0,"",IF(AM14=0,"",(AM14/P14)))</f>
        <v/>
      </c>
      <c r="AO14" s="60"/>
      <c r="AP14" s="60" t="str">
        <f>IFERROR(AO14/AM14,"-")</f>
        <v>-</v>
      </c>
      <c r="AQ14" s="60"/>
      <c r="AR14" s="60" t="str">
        <f>IFERROR(AQ14/AM14,"-")</f>
        <v>-</v>
      </c>
      <c r="AS14" s="60"/>
      <c r="AT14" s="60"/>
      <c r="AU14" s="60"/>
      <c r="AV14" s="60"/>
      <c r="AW14" s="60" t="str">
        <f>IF(P14=0,"",IF(AV14=0,"",(AV14/P14)))</f>
        <v/>
      </c>
      <c r="AX14" s="60"/>
      <c r="AY14" s="60" t="str">
        <f>IFERROR(AX14/AV14,"-")</f>
        <v>-</v>
      </c>
      <c r="AZ14" s="60"/>
      <c r="BA14" s="60" t="str">
        <f>IFERROR(AZ14/AV14,"-")</f>
        <v>-</v>
      </c>
      <c r="BB14" s="60"/>
      <c r="BC14" s="60"/>
      <c r="BD14" s="60"/>
      <c r="BE14" s="60"/>
      <c r="BF14" s="60" t="str">
        <f>IF(P14=0,"",IF(BE14=0,"",(BE14/P14)))</f>
        <v/>
      </c>
      <c r="BG14" s="60"/>
      <c r="BH14" s="60" t="str">
        <f>IFERROR(BG14/BE14,"-")</f>
        <v>-</v>
      </c>
      <c r="BI14" s="60"/>
      <c r="BJ14" s="60" t="str">
        <f>IFERROR(BI14/BE14,"-")</f>
        <v>-</v>
      </c>
      <c r="BK14" s="60"/>
      <c r="BL14" s="60"/>
      <c r="BM14" s="60"/>
      <c r="BN14" s="60"/>
      <c r="BO14" s="60" t="str">
        <f>IF(P14=0,"",IF(BN14=0,"",(BN14/P14)))</f>
        <v/>
      </c>
      <c r="BP14" s="60"/>
      <c r="BQ14" s="60" t="str">
        <f>IFERROR(BP14/BN14,"-")</f>
        <v>-</v>
      </c>
      <c r="BR14" s="60"/>
      <c r="BS14" s="60" t="str">
        <f>IFERROR(BR14/BN14,"-")</f>
        <v>-</v>
      </c>
      <c r="BT14" s="60"/>
      <c r="BU14" s="60"/>
      <c r="BV14" s="60"/>
      <c r="BW14" s="60"/>
      <c r="BX14" s="60" t="str">
        <f>IF(P14=0,"",IF(BW14=0,"",(BW14/P14)))</f>
        <v/>
      </c>
      <c r="BY14" s="60"/>
      <c r="BZ14" s="60" t="str">
        <f>IFERROR(BY14/BW14,"-")</f>
        <v>-</v>
      </c>
      <c r="CA14" s="60"/>
      <c r="CB14" s="60" t="str">
        <f>IFERROR(CA14/BW14,"-")</f>
        <v>-</v>
      </c>
      <c r="CC14" s="60"/>
      <c r="CD14" s="60"/>
      <c r="CE14" s="60"/>
      <c r="CF14" s="60"/>
      <c r="CG14" s="60" t="str">
        <f>IF(P14=0,"",IF(CF14=0,"",(CF14/P14)))</f>
        <v/>
      </c>
      <c r="CH14" s="60"/>
      <c r="CI14" s="60" t="str">
        <f>IFERROR(CH14/CF14,"-")</f>
        <v>-</v>
      </c>
      <c r="CJ14" s="60"/>
      <c r="CK14" s="60" t="str">
        <f>IFERROR(CJ14/CF14,"-")</f>
        <v>-</v>
      </c>
      <c r="CL14" s="60"/>
      <c r="CM14" s="60"/>
      <c r="CN14" s="60"/>
      <c r="CO14" s="60">
        <v>0</v>
      </c>
      <c r="CP14" s="60">
        <v>0</v>
      </c>
      <c r="CQ14" s="60"/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100</v>
      </c>
      <c r="C15" s="348"/>
      <c r="D15" s="348"/>
      <c r="E15" s="348"/>
      <c r="F15" s="348" t="s">
        <v>71</v>
      </c>
      <c r="G15" s="72"/>
      <c r="H15" s="72"/>
      <c r="I15" s="72"/>
      <c r="K15" s="72">
        <v>3</v>
      </c>
      <c r="L15" s="72">
        <v>3</v>
      </c>
      <c r="M15" s="72">
        <v>2</v>
      </c>
      <c r="N15" s="72">
        <v>0</v>
      </c>
      <c r="O15" s="72">
        <v>0</v>
      </c>
      <c r="P15" s="72">
        <f>N15+O15</f>
        <v>0</v>
      </c>
      <c r="Q15" s="72">
        <f>IFERROR(P15/M15,"-")</f>
        <v>0</v>
      </c>
      <c r="R15" s="72">
        <v>0</v>
      </c>
      <c r="S15" s="72">
        <v>0</v>
      </c>
      <c r="T15" s="72" t="str">
        <f>IFERROR(R15/(P15),"-")</f>
        <v>-</v>
      </c>
      <c r="V15" s="72">
        <v>0</v>
      </c>
      <c r="W15" s="72" t="str">
        <f>IF(P15=0,"-",V15/P15)</f>
        <v>-</v>
      </c>
      <c r="X15" s="72">
        <v>0</v>
      </c>
      <c r="Y15" s="72" t="str">
        <f>IFERROR(X15/P15,"-")</f>
        <v>-</v>
      </c>
      <c r="Z15" s="72" t="str">
        <f>IFERROR(X15/V15,"-")</f>
        <v>-</v>
      </c>
      <c r="AD15" s="72"/>
      <c r="AE15" s="72" t="str">
        <f>IF(P15=0,"",IF(AD15=0,"",(AD15/P15)))</f>
        <v/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 t="str">
        <f>IF(P15=0,"",IF(AM15=0,"",(AM15/P15)))</f>
        <v/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 t="str">
        <f>IF(P15=0,"",IF(AV15=0,"",(AV15/P15)))</f>
        <v/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 t="str">
        <f>IF(P15=0,"",IF(BE15=0,"",(BE15/P15)))</f>
        <v/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 t="str">
        <f>IF(P15=0,"",IF(BN15=0,"",(BN15/P15)))</f>
        <v/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 t="str">
        <f>IF(P15=0,"",IF(BW15=0,"",(BW15/P15)))</f>
        <v/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/>
      <c r="CG15" s="72" t="str">
        <f>IF(P15=0,"",IF(CF15=0,"",(CF15/P15)))</f>
        <v/>
      </c>
      <c r="CH15" s="72"/>
      <c r="CI15" s="72" t="str">
        <f>IFERROR(CH15/CF15,"-")</f>
        <v>-</v>
      </c>
      <c r="CJ15" s="72"/>
      <c r="CK15" s="72" t="str">
        <f>IFERROR(CJ15/CF15,"-")</f>
        <v>-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4.197</v>
      </c>
      <c r="G18" s="72" t="s">
        <v>101</v>
      </c>
      <c r="J18" s="72">
        <f>SUM(J6:J17)</f>
        <v>500000</v>
      </c>
      <c r="K18" s="72">
        <f>SUM(K6:K17)</f>
        <v>527</v>
      </c>
      <c r="L18" s="72">
        <f>SUM(L6:L17)</f>
        <v>234</v>
      </c>
      <c r="M18" s="72">
        <f>SUM(M6:M17)</f>
        <v>548</v>
      </c>
      <c r="N18" s="72">
        <f>SUM(N6:N17)</f>
        <v>72</v>
      </c>
      <c r="O18" s="72">
        <f>SUM(O6:O17)</f>
        <v>0</v>
      </c>
      <c r="P18" s="72">
        <f>SUM(P6:P17)</f>
        <v>72</v>
      </c>
      <c r="Q18" s="72">
        <f>IFERROR(P18/M18,"-")</f>
        <v>0.13138686131387</v>
      </c>
      <c r="R18" s="72">
        <f>SUM(R6:R17)</f>
        <v>19</v>
      </c>
      <c r="S18" s="72">
        <f>SUM(S6:S17)</f>
        <v>19</v>
      </c>
      <c r="T18" s="72">
        <f>IFERROR(R18/P18,"-")</f>
        <v>0.26388888888889</v>
      </c>
      <c r="U18" s="72">
        <f>IFERROR(J18/P18,"-")</f>
        <v>6944.4444444444</v>
      </c>
      <c r="V18" s="72">
        <f>SUM(V6:V17)</f>
        <v>14</v>
      </c>
      <c r="W18" s="72">
        <f>IFERROR(V18/P18,"-")</f>
        <v>0.19444444444444</v>
      </c>
      <c r="X18" s="72">
        <f>SUM(X6:X17)</f>
        <v>2098500</v>
      </c>
      <c r="Y18" s="72">
        <f>IFERROR(X18/P18,"-")</f>
        <v>29145.833333333</v>
      </c>
      <c r="Z18" s="72">
        <f>IFERROR(X18/V18,"-")</f>
        <v>149892.85714286</v>
      </c>
      <c r="AA18" s="72">
        <f>X18-J18</f>
        <v>1598500</v>
      </c>
      <c r="AB18" s="72">
        <f>X18/J18</f>
        <v>4.197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31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32</v>
      </c>
      <c r="CP2" s="274" t="s">
        <v>33</v>
      </c>
      <c r="CQ2" s="262" t="s">
        <v>34</v>
      </c>
      <c r="CR2" s="263"/>
      <c r="CS2" s="264"/>
    </row>
    <row r="3" spans="1:98" customHeight="1" ht="14.25">
      <c r="A3" s="11" t="s">
        <v>102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36</v>
      </c>
      <c r="AE3" s="266"/>
      <c r="AF3" s="266"/>
      <c r="AG3" s="266"/>
      <c r="AH3" s="266"/>
      <c r="AI3" s="266"/>
      <c r="AJ3" s="266"/>
      <c r="AK3" s="266"/>
      <c r="AL3" s="266"/>
      <c r="AM3" s="277" t="s">
        <v>37</v>
      </c>
      <c r="AN3" s="278"/>
      <c r="AO3" s="278"/>
      <c r="AP3" s="278"/>
      <c r="AQ3" s="278"/>
      <c r="AR3" s="278"/>
      <c r="AS3" s="278"/>
      <c r="AT3" s="278"/>
      <c r="AU3" s="279"/>
      <c r="AV3" s="280" t="s">
        <v>38</v>
      </c>
      <c r="AW3" s="281"/>
      <c r="AX3" s="281"/>
      <c r="AY3" s="281"/>
      <c r="AZ3" s="281"/>
      <c r="BA3" s="281"/>
      <c r="BB3" s="281"/>
      <c r="BC3" s="281"/>
      <c r="BD3" s="282"/>
      <c r="BE3" s="283" t="s">
        <v>39</v>
      </c>
      <c r="BF3" s="284"/>
      <c r="BG3" s="284"/>
      <c r="BH3" s="284"/>
      <c r="BI3" s="284"/>
      <c r="BJ3" s="284"/>
      <c r="BK3" s="284"/>
      <c r="BL3" s="284"/>
      <c r="BM3" s="285"/>
      <c r="BN3" s="286" t="s">
        <v>40</v>
      </c>
      <c r="BO3" s="287"/>
      <c r="BP3" s="287"/>
      <c r="BQ3" s="287"/>
      <c r="BR3" s="287"/>
      <c r="BS3" s="287"/>
      <c r="BT3" s="287"/>
      <c r="BU3" s="287"/>
      <c r="BV3" s="288"/>
      <c r="BW3" s="289" t="s">
        <v>41</v>
      </c>
      <c r="BX3" s="290"/>
      <c r="BY3" s="290"/>
      <c r="BZ3" s="290"/>
      <c r="CA3" s="290"/>
      <c r="CB3" s="290"/>
      <c r="CC3" s="290"/>
      <c r="CD3" s="290"/>
      <c r="CE3" s="291"/>
      <c r="CF3" s="292" t="s">
        <v>42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43</v>
      </c>
      <c r="CR3" s="268"/>
      <c r="CS3" s="269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8" t="s">
        <v>53</v>
      </c>
      <c r="BO4" s="118" t="s">
        <v>54</v>
      </c>
      <c r="BP4" s="118" t="s">
        <v>55</v>
      </c>
      <c r="BQ4" s="118" t="s">
        <v>17</v>
      </c>
      <c r="BR4" s="118" t="s">
        <v>56</v>
      </c>
      <c r="BS4" s="118" t="s">
        <v>57</v>
      </c>
      <c r="BT4" s="118" t="s">
        <v>58</v>
      </c>
      <c r="BU4" s="118" t="s">
        <v>59</v>
      </c>
      <c r="BV4" s="118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3"/>
      <c r="CP4" s="276"/>
      <c r="CQ4" s="52" t="s">
        <v>61</v>
      </c>
      <c r="CR4" s="52" t="s">
        <v>62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4.0733333333333</v>
      </c>
      <c r="B6" s="348" t="s">
        <v>103</v>
      </c>
      <c r="C6" s="348" t="s">
        <v>104</v>
      </c>
      <c r="D6" s="348" t="s">
        <v>105</v>
      </c>
      <c r="E6" s="348" t="s">
        <v>106</v>
      </c>
      <c r="F6" s="348" t="s">
        <v>66</v>
      </c>
      <c r="G6" s="90" t="s">
        <v>107</v>
      </c>
      <c r="H6" s="90" t="s">
        <v>108</v>
      </c>
      <c r="I6" s="90" t="s">
        <v>109</v>
      </c>
      <c r="J6" s="331">
        <v>150000</v>
      </c>
      <c r="K6" s="79">
        <v>39</v>
      </c>
      <c r="L6" s="79">
        <v>0</v>
      </c>
      <c r="M6" s="79">
        <v>172</v>
      </c>
      <c r="N6" s="91">
        <v>19</v>
      </c>
      <c r="O6" s="92">
        <v>0</v>
      </c>
      <c r="P6" s="93">
        <f>N6+O6</f>
        <v>19</v>
      </c>
      <c r="Q6" s="80">
        <f>IFERROR(P6/M6,"-")</f>
        <v>0.11046511627907</v>
      </c>
      <c r="R6" s="79">
        <v>2</v>
      </c>
      <c r="S6" s="79">
        <v>5</v>
      </c>
      <c r="T6" s="80">
        <f>IFERROR(R6/(P6),"-")</f>
        <v>0.10526315789474</v>
      </c>
      <c r="U6" s="337">
        <f>IFERROR(J6/SUM(N6:O7),"-")</f>
        <v>1704.5454545455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SUM(X6:X7)-SUM(J6:J7)</f>
        <v>461000</v>
      </c>
      <c r="AB6" s="83">
        <f>SUM(X6:X7)/SUM(J6:J7)</f>
        <v>4.0733333333333</v>
      </c>
      <c r="AC6" s="77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0.26315789473684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0.15789473684211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0.10526315789474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0.26315789473684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0.15789473684211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110</v>
      </c>
      <c r="C7" s="348"/>
      <c r="D7" s="348"/>
      <c r="E7" s="348"/>
      <c r="F7" s="348" t="s">
        <v>71</v>
      </c>
      <c r="G7" s="90"/>
      <c r="H7" s="90"/>
      <c r="I7" s="90"/>
      <c r="J7" s="331"/>
      <c r="K7" s="79">
        <v>232</v>
      </c>
      <c r="L7" s="79">
        <v>155</v>
      </c>
      <c r="M7" s="79">
        <v>160</v>
      </c>
      <c r="N7" s="91">
        <v>68</v>
      </c>
      <c r="O7" s="92">
        <v>1</v>
      </c>
      <c r="P7" s="93">
        <f>N7+O7</f>
        <v>69</v>
      </c>
      <c r="Q7" s="80">
        <f>IFERROR(P7/M7,"-")</f>
        <v>0.43125</v>
      </c>
      <c r="R7" s="79">
        <v>13</v>
      </c>
      <c r="S7" s="79">
        <v>16</v>
      </c>
      <c r="T7" s="80">
        <f>IFERROR(R7/(P7),"-")</f>
        <v>0.18840579710145</v>
      </c>
      <c r="U7" s="337"/>
      <c r="V7" s="82">
        <v>6</v>
      </c>
      <c r="W7" s="80">
        <f>IF(P7=0,"-",V7/P7)</f>
        <v>0.08695652173913</v>
      </c>
      <c r="X7" s="336">
        <v>611000</v>
      </c>
      <c r="Y7" s="337">
        <f>IFERROR(X7/P7,"-")</f>
        <v>8855.0724637681</v>
      </c>
      <c r="Z7" s="337">
        <f>IFERROR(X7/V7,"-")</f>
        <v>101833.33333333</v>
      </c>
      <c r="AA7" s="331"/>
      <c r="AB7" s="83"/>
      <c r="AC7" s="77"/>
      <c r="AD7" s="94">
        <v>2</v>
      </c>
      <c r="AE7" s="95">
        <f>IF(P7=0,"",IF(AD7=0,"",(AD7/P7)))</f>
        <v>0.028985507246377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0.1304347826087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0.10144927536232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12</v>
      </c>
      <c r="BF7" s="113">
        <f>IF(P7=0,"",IF(BE7=0,"",(BE7/P7)))</f>
        <v>0.17391304347826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21</v>
      </c>
      <c r="BO7" s="120">
        <f>IF(P7=0,"",IF(BN7=0,"",(BN7/P7)))</f>
        <v>0.30434782608696</v>
      </c>
      <c r="BP7" s="121">
        <v>3</v>
      </c>
      <c r="BQ7" s="122">
        <f>IFERROR(BP7/BN7,"-")</f>
        <v>0.14285714285714</v>
      </c>
      <c r="BR7" s="123">
        <v>393000</v>
      </c>
      <c r="BS7" s="124">
        <f>IFERROR(BR7/BN7,"-")</f>
        <v>18714.285714286</v>
      </c>
      <c r="BT7" s="125"/>
      <c r="BU7" s="125">
        <v>1</v>
      </c>
      <c r="BV7" s="125">
        <v>2</v>
      </c>
      <c r="BW7" s="126">
        <v>10</v>
      </c>
      <c r="BX7" s="127">
        <f>IF(P7=0,"",IF(BW7=0,"",(BW7/P7)))</f>
        <v>0.14492753623188</v>
      </c>
      <c r="BY7" s="128">
        <v>2</v>
      </c>
      <c r="BZ7" s="129">
        <f>IFERROR(BY7/BW7,"-")</f>
        <v>0.2</v>
      </c>
      <c r="CA7" s="130">
        <v>213000</v>
      </c>
      <c r="CB7" s="131">
        <f>IFERROR(CA7/BW7,"-")</f>
        <v>21300</v>
      </c>
      <c r="CC7" s="132"/>
      <c r="CD7" s="132"/>
      <c r="CE7" s="132">
        <v>2</v>
      </c>
      <c r="CF7" s="133">
        <v>8</v>
      </c>
      <c r="CG7" s="134">
        <f>IF(P7=0,"",IF(CF7=0,"",(CF7/P7)))</f>
        <v>0.11594202898551</v>
      </c>
      <c r="CH7" s="135">
        <v>1</v>
      </c>
      <c r="CI7" s="136">
        <f>IFERROR(CH7/CF7,"-")</f>
        <v>0.125</v>
      </c>
      <c r="CJ7" s="137">
        <v>5000</v>
      </c>
      <c r="CK7" s="138">
        <f>IFERROR(CJ7/CF7,"-")</f>
        <v>625</v>
      </c>
      <c r="CL7" s="139">
        <v>1</v>
      </c>
      <c r="CM7" s="139"/>
      <c r="CN7" s="139"/>
      <c r="CO7" s="140">
        <v>6</v>
      </c>
      <c r="CP7" s="141">
        <v>611000</v>
      </c>
      <c r="CQ7" s="141">
        <v>355000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78">
        <f>AB8</f>
        <v>0.45333333333333</v>
      </c>
      <c r="B8" s="348" t="s">
        <v>111</v>
      </c>
      <c r="C8" s="348" t="s">
        <v>112</v>
      </c>
      <c r="D8" s="348" t="s">
        <v>105</v>
      </c>
      <c r="E8" s="348" t="s">
        <v>113</v>
      </c>
      <c r="F8" s="348" t="s">
        <v>66</v>
      </c>
      <c r="G8" s="90" t="s">
        <v>114</v>
      </c>
      <c r="H8" s="90" t="s">
        <v>115</v>
      </c>
      <c r="I8" s="90" t="s">
        <v>116</v>
      </c>
      <c r="J8" s="331">
        <v>150000</v>
      </c>
      <c r="K8" s="79">
        <v>16</v>
      </c>
      <c r="L8" s="79">
        <v>0</v>
      </c>
      <c r="M8" s="79">
        <v>93</v>
      </c>
      <c r="N8" s="91">
        <v>5</v>
      </c>
      <c r="O8" s="92">
        <v>0</v>
      </c>
      <c r="P8" s="93">
        <f>N8+O8</f>
        <v>5</v>
      </c>
      <c r="Q8" s="80">
        <f>IFERROR(P8/M8,"-")</f>
        <v>0.053763440860215</v>
      </c>
      <c r="R8" s="79">
        <v>0</v>
      </c>
      <c r="S8" s="79">
        <v>3</v>
      </c>
      <c r="T8" s="80">
        <f>IFERROR(R8/(P8),"-")</f>
        <v>0</v>
      </c>
      <c r="U8" s="337">
        <f>IFERROR(J8/SUM(N8:O9),"-")</f>
        <v>2238.8059701493</v>
      </c>
      <c r="V8" s="82">
        <v>0</v>
      </c>
      <c r="W8" s="80">
        <f>IF(P8=0,"-",V8/P8)</f>
        <v>0</v>
      </c>
      <c r="X8" s="336">
        <v>0</v>
      </c>
      <c r="Y8" s="337">
        <f>IFERROR(X8/P8,"-")</f>
        <v>0</v>
      </c>
      <c r="Z8" s="337" t="str">
        <f>IFERROR(X8/V8,"-")</f>
        <v>-</v>
      </c>
      <c r="AA8" s="331">
        <f>SUM(X8:X9)-SUM(J8:J9)</f>
        <v>-82000</v>
      </c>
      <c r="AB8" s="83">
        <f>SUM(X8:X9)/SUM(J8:J9)</f>
        <v>0.45333333333333</v>
      </c>
      <c r="AC8" s="77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3</v>
      </c>
      <c r="AW8" s="107">
        <f>IF(P8=0,"",IF(AV8=0,"",(AV8/P8)))</f>
        <v>0.6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78"/>
      <c r="B9" s="348" t="s">
        <v>117</v>
      </c>
      <c r="C9" s="348"/>
      <c r="D9" s="348"/>
      <c r="E9" s="348"/>
      <c r="F9" s="348" t="s">
        <v>71</v>
      </c>
      <c r="G9" s="90"/>
      <c r="H9" s="90"/>
      <c r="I9" s="90"/>
      <c r="J9" s="331"/>
      <c r="K9" s="79">
        <v>207</v>
      </c>
      <c r="L9" s="79">
        <v>145</v>
      </c>
      <c r="M9" s="79">
        <v>173</v>
      </c>
      <c r="N9" s="91">
        <v>61</v>
      </c>
      <c r="O9" s="92">
        <v>1</v>
      </c>
      <c r="P9" s="93">
        <f>N9+O9</f>
        <v>62</v>
      </c>
      <c r="Q9" s="80">
        <f>IFERROR(P9/M9,"-")</f>
        <v>0.35838150289017</v>
      </c>
      <c r="R9" s="79">
        <v>13</v>
      </c>
      <c r="S9" s="79">
        <v>11</v>
      </c>
      <c r="T9" s="80">
        <f>IFERROR(R9/(P9),"-")</f>
        <v>0.20967741935484</v>
      </c>
      <c r="U9" s="337"/>
      <c r="V9" s="82">
        <v>2</v>
      </c>
      <c r="W9" s="80">
        <f>IF(P9=0,"-",V9/P9)</f>
        <v>0.032258064516129</v>
      </c>
      <c r="X9" s="336">
        <v>68000</v>
      </c>
      <c r="Y9" s="337">
        <f>IFERROR(X9/P9,"-")</f>
        <v>1096.7741935484</v>
      </c>
      <c r="Z9" s="337">
        <f>IFERROR(X9/V9,"-")</f>
        <v>34000</v>
      </c>
      <c r="AA9" s="331"/>
      <c r="AB9" s="83"/>
      <c r="AC9" s="77"/>
      <c r="AD9" s="94">
        <v>1</v>
      </c>
      <c r="AE9" s="95">
        <f>IF(P9=0,"",IF(AD9=0,"",(AD9/P9)))</f>
        <v>0.016129032258065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7</v>
      </c>
      <c r="AN9" s="101">
        <f>IF(P9=0,"",IF(AM9=0,"",(AM9/P9)))</f>
        <v>0.11290322580645</v>
      </c>
      <c r="AO9" s="100"/>
      <c r="AP9" s="102">
        <f>IFERROR(AO9/AM9,"-")</f>
        <v>0</v>
      </c>
      <c r="AQ9" s="103"/>
      <c r="AR9" s="104">
        <f>IFERROR(AQ9/AM9,"-")</f>
        <v>0</v>
      </c>
      <c r="AS9" s="105"/>
      <c r="AT9" s="105"/>
      <c r="AU9" s="105"/>
      <c r="AV9" s="106">
        <v>13</v>
      </c>
      <c r="AW9" s="107">
        <f>IF(P9=0,"",IF(AV9=0,"",(AV9/P9)))</f>
        <v>0.20967741935484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17</v>
      </c>
      <c r="BF9" s="113">
        <f>IF(P9=0,"",IF(BE9=0,"",(BE9/P9)))</f>
        <v>0.2741935483871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13</v>
      </c>
      <c r="BO9" s="120">
        <f>IF(P9=0,"",IF(BN9=0,"",(BN9/P9)))</f>
        <v>0.20967741935484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10</v>
      </c>
      <c r="BX9" s="127">
        <f>IF(P9=0,"",IF(BW9=0,"",(BW9/P9)))</f>
        <v>0.16129032258065</v>
      </c>
      <c r="BY9" s="128">
        <v>2</v>
      </c>
      <c r="BZ9" s="129">
        <f>IFERROR(BY9/BW9,"-")</f>
        <v>0.2</v>
      </c>
      <c r="CA9" s="130">
        <v>68000</v>
      </c>
      <c r="CB9" s="131">
        <f>IFERROR(CA9/BW9,"-")</f>
        <v>6800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0.016129032258065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68000</v>
      </c>
      <c r="CQ9" s="141">
        <v>63000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332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8"/>
      <c r="V10" s="25"/>
      <c r="W10" s="25"/>
      <c r="X10" s="338"/>
      <c r="Y10" s="338"/>
      <c r="Z10" s="338"/>
      <c r="AA10" s="338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3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8"/>
      <c r="V11" s="25"/>
      <c r="W11" s="25"/>
      <c r="X11" s="338"/>
      <c r="Y11" s="338"/>
      <c r="Z11" s="338"/>
      <c r="AA11" s="338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2.2633333333333</v>
      </c>
      <c r="B12" s="39"/>
      <c r="C12" s="39"/>
      <c r="D12" s="39"/>
      <c r="E12" s="39"/>
      <c r="F12" s="39"/>
      <c r="G12" s="40" t="s">
        <v>118</v>
      </c>
      <c r="H12" s="40"/>
      <c r="I12" s="40"/>
      <c r="J12" s="334">
        <f>SUM(J6:J11)</f>
        <v>300000</v>
      </c>
      <c r="K12" s="41">
        <f>SUM(K6:K11)</f>
        <v>494</v>
      </c>
      <c r="L12" s="41">
        <f>SUM(L6:L11)</f>
        <v>300</v>
      </c>
      <c r="M12" s="41">
        <f>SUM(M6:M11)</f>
        <v>598</v>
      </c>
      <c r="N12" s="41">
        <f>SUM(N6:N11)</f>
        <v>153</v>
      </c>
      <c r="O12" s="41">
        <f>SUM(O6:O11)</f>
        <v>2</v>
      </c>
      <c r="P12" s="41">
        <f>SUM(P6:P11)</f>
        <v>155</v>
      </c>
      <c r="Q12" s="42">
        <f>IFERROR(P12/M12,"-")</f>
        <v>0.25919732441472</v>
      </c>
      <c r="R12" s="76">
        <f>SUM(R6:R11)</f>
        <v>28</v>
      </c>
      <c r="S12" s="76">
        <f>SUM(S6:S11)</f>
        <v>35</v>
      </c>
      <c r="T12" s="42">
        <f>IFERROR(R12/P12,"-")</f>
        <v>0.18064516129032</v>
      </c>
      <c r="U12" s="339">
        <f>IFERROR(J12/P12,"-")</f>
        <v>1935.4838709677</v>
      </c>
      <c r="V12" s="44">
        <f>SUM(V6:V11)</f>
        <v>8</v>
      </c>
      <c r="W12" s="42">
        <f>IFERROR(V12/P12,"-")</f>
        <v>0.051612903225806</v>
      </c>
      <c r="X12" s="334">
        <f>SUM(X6:X11)</f>
        <v>679000</v>
      </c>
      <c r="Y12" s="334">
        <f>IFERROR(X12/P12,"-")</f>
        <v>4380.6451612903</v>
      </c>
      <c r="Z12" s="334">
        <f>IFERROR(X12/V12,"-")</f>
        <v>84875</v>
      </c>
      <c r="AA12" s="334">
        <f>X12-J12</f>
        <v>379000</v>
      </c>
      <c r="AB12" s="45">
        <f>X12/J12</f>
        <v>2.2633333333333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27</v>
      </c>
      <c r="B2" s="147" t="s">
        <v>28</v>
      </c>
      <c r="E2" s="149"/>
      <c r="F2" s="149"/>
      <c r="G2" s="149"/>
      <c r="H2" s="149"/>
      <c r="I2" s="149"/>
      <c r="J2" s="150"/>
      <c r="K2" s="150"/>
      <c r="L2" s="150" t="s">
        <v>29</v>
      </c>
      <c r="M2" s="150"/>
      <c r="N2" s="150"/>
      <c r="O2" s="150" t="s">
        <v>30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31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32</v>
      </c>
      <c r="CK2" s="308" t="s">
        <v>33</v>
      </c>
      <c r="CL2" s="311" t="s">
        <v>34</v>
      </c>
      <c r="CM2" s="312"/>
      <c r="CN2" s="313"/>
    </row>
    <row r="3" spans="1:94" customHeight="1" ht="14.25">
      <c r="A3" s="147" t="s">
        <v>119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36</v>
      </c>
      <c r="Z3" s="320"/>
      <c r="AA3" s="320"/>
      <c r="AB3" s="320"/>
      <c r="AC3" s="320"/>
      <c r="AD3" s="320"/>
      <c r="AE3" s="320"/>
      <c r="AF3" s="320"/>
      <c r="AG3" s="320"/>
      <c r="AH3" s="321" t="s">
        <v>37</v>
      </c>
      <c r="AI3" s="322"/>
      <c r="AJ3" s="322"/>
      <c r="AK3" s="322"/>
      <c r="AL3" s="322"/>
      <c r="AM3" s="322"/>
      <c r="AN3" s="322"/>
      <c r="AO3" s="322"/>
      <c r="AP3" s="323"/>
      <c r="AQ3" s="324" t="s">
        <v>38</v>
      </c>
      <c r="AR3" s="325"/>
      <c r="AS3" s="325"/>
      <c r="AT3" s="325"/>
      <c r="AU3" s="325"/>
      <c r="AV3" s="325"/>
      <c r="AW3" s="325"/>
      <c r="AX3" s="325"/>
      <c r="AY3" s="326"/>
      <c r="AZ3" s="327" t="s">
        <v>39</v>
      </c>
      <c r="BA3" s="328"/>
      <c r="BB3" s="328"/>
      <c r="BC3" s="328"/>
      <c r="BD3" s="328"/>
      <c r="BE3" s="328"/>
      <c r="BF3" s="328"/>
      <c r="BG3" s="328"/>
      <c r="BH3" s="329"/>
      <c r="BI3" s="314" t="s">
        <v>40</v>
      </c>
      <c r="BJ3" s="315"/>
      <c r="BK3" s="315"/>
      <c r="BL3" s="315"/>
      <c r="BM3" s="315"/>
      <c r="BN3" s="315"/>
      <c r="BO3" s="315"/>
      <c r="BP3" s="315"/>
      <c r="BQ3" s="316"/>
      <c r="BR3" s="295" t="s">
        <v>41</v>
      </c>
      <c r="BS3" s="296"/>
      <c r="BT3" s="296"/>
      <c r="BU3" s="296"/>
      <c r="BV3" s="296"/>
      <c r="BW3" s="296"/>
      <c r="BX3" s="296"/>
      <c r="BY3" s="296"/>
      <c r="BZ3" s="297"/>
      <c r="CA3" s="298" t="s">
        <v>42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43</v>
      </c>
      <c r="CM3" s="302"/>
      <c r="CN3" s="303" t="s">
        <v>44</v>
      </c>
    </row>
    <row r="4" spans="1:94">
      <c r="A4" s="153"/>
      <c r="B4" s="154" t="s">
        <v>45</v>
      </c>
      <c r="C4" s="154" t="s">
        <v>120</v>
      </c>
      <c r="D4" s="155" t="s">
        <v>49</v>
      </c>
      <c r="E4" s="154" t="s">
        <v>50</v>
      </c>
      <c r="F4" s="156" t="s">
        <v>52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53</v>
      </c>
      <c r="Z4" s="160" t="s">
        <v>54</v>
      </c>
      <c r="AA4" s="160" t="s">
        <v>55</v>
      </c>
      <c r="AB4" s="160" t="s">
        <v>17</v>
      </c>
      <c r="AC4" s="160" t="s">
        <v>56</v>
      </c>
      <c r="AD4" s="160" t="s">
        <v>57</v>
      </c>
      <c r="AE4" s="160" t="s">
        <v>58</v>
      </c>
      <c r="AF4" s="160" t="s">
        <v>59</v>
      </c>
      <c r="AG4" s="160" t="s">
        <v>60</v>
      </c>
      <c r="AH4" s="161" t="s">
        <v>53</v>
      </c>
      <c r="AI4" s="161" t="s">
        <v>54</v>
      </c>
      <c r="AJ4" s="161" t="s">
        <v>55</v>
      </c>
      <c r="AK4" s="161" t="s">
        <v>17</v>
      </c>
      <c r="AL4" s="161" t="s">
        <v>56</v>
      </c>
      <c r="AM4" s="161" t="s">
        <v>57</v>
      </c>
      <c r="AN4" s="161" t="s">
        <v>58</v>
      </c>
      <c r="AO4" s="161" t="s">
        <v>59</v>
      </c>
      <c r="AP4" s="161" t="s">
        <v>60</v>
      </c>
      <c r="AQ4" s="162" t="s">
        <v>53</v>
      </c>
      <c r="AR4" s="162" t="s">
        <v>54</v>
      </c>
      <c r="AS4" s="162" t="s">
        <v>55</v>
      </c>
      <c r="AT4" s="162" t="s">
        <v>17</v>
      </c>
      <c r="AU4" s="162" t="s">
        <v>56</v>
      </c>
      <c r="AV4" s="162" t="s">
        <v>57</v>
      </c>
      <c r="AW4" s="162" t="s">
        <v>58</v>
      </c>
      <c r="AX4" s="162" t="s">
        <v>59</v>
      </c>
      <c r="AY4" s="162" t="s">
        <v>60</v>
      </c>
      <c r="AZ4" s="163" t="s">
        <v>53</v>
      </c>
      <c r="BA4" s="163" t="s">
        <v>54</v>
      </c>
      <c r="BB4" s="163" t="s">
        <v>55</v>
      </c>
      <c r="BC4" s="163" t="s">
        <v>17</v>
      </c>
      <c r="BD4" s="163" t="s">
        <v>56</v>
      </c>
      <c r="BE4" s="163" t="s">
        <v>57</v>
      </c>
      <c r="BF4" s="163" t="s">
        <v>58</v>
      </c>
      <c r="BG4" s="163" t="s">
        <v>59</v>
      </c>
      <c r="BH4" s="163" t="s">
        <v>60</v>
      </c>
      <c r="BI4" s="164" t="s">
        <v>53</v>
      </c>
      <c r="BJ4" s="164" t="s">
        <v>54</v>
      </c>
      <c r="BK4" s="164" t="s">
        <v>55</v>
      </c>
      <c r="BL4" s="164" t="s">
        <v>17</v>
      </c>
      <c r="BM4" s="164" t="s">
        <v>56</v>
      </c>
      <c r="BN4" s="164" t="s">
        <v>57</v>
      </c>
      <c r="BO4" s="164" t="s">
        <v>58</v>
      </c>
      <c r="BP4" s="164" t="s">
        <v>59</v>
      </c>
      <c r="BQ4" s="164" t="s">
        <v>60</v>
      </c>
      <c r="BR4" s="165" t="s">
        <v>53</v>
      </c>
      <c r="BS4" s="165" t="s">
        <v>54</v>
      </c>
      <c r="BT4" s="165" t="s">
        <v>55</v>
      </c>
      <c r="BU4" s="165" t="s">
        <v>17</v>
      </c>
      <c r="BV4" s="165" t="s">
        <v>56</v>
      </c>
      <c r="BW4" s="165" t="s">
        <v>57</v>
      </c>
      <c r="BX4" s="165" t="s">
        <v>58</v>
      </c>
      <c r="BY4" s="165" t="s">
        <v>59</v>
      </c>
      <c r="BZ4" s="165" t="s">
        <v>60</v>
      </c>
      <c r="CA4" s="166" t="s">
        <v>53</v>
      </c>
      <c r="CB4" s="166" t="s">
        <v>54</v>
      </c>
      <c r="CC4" s="166" t="s">
        <v>55</v>
      </c>
      <c r="CD4" s="166" t="s">
        <v>17</v>
      </c>
      <c r="CE4" s="166" t="s">
        <v>56</v>
      </c>
      <c r="CF4" s="166" t="s">
        <v>57</v>
      </c>
      <c r="CG4" s="166" t="s">
        <v>58</v>
      </c>
      <c r="CH4" s="166" t="s">
        <v>59</v>
      </c>
      <c r="CI4" s="166" t="s">
        <v>60</v>
      </c>
      <c r="CJ4" s="307"/>
      <c r="CK4" s="310"/>
      <c r="CL4" s="167" t="s">
        <v>61</v>
      </c>
      <c r="CM4" s="167" t="s">
        <v>62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2.6370438404745</v>
      </c>
      <c r="B6" s="348" t="s">
        <v>121</v>
      </c>
      <c r="C6" s="348"/>
      <c r="D6" s="348"/>
      <c r="E6" s="177" t="s">
        <v>122</v>
      </c>
      <c r="F6" s="177" t="s">
        <v>123</v>
      </c>
      <c r="G6" s="341">
        <v>988607</v>
      </c>
      <c r="H6" s="178">
        <v>744</v>
      </c>
      <c r="I6" s="178">
        <v>0</v>
      </c>
      <c r="J6" s="178">
        <v>47917</v>
      </c>
      <c r="K6" s="179">
        <v>293</v>
      </c>
      <c r="L6" s="180">
        <f>IFERROR(K6/J6,"-")</f>
        <v>0.0061147400713734</v>
      </c>
      <c r="M6" s="178">
        <v>89</v>
      </c>
      <c r="N6" s="178">
        <v>117</v>
      </c>
      <c r="O6" s="180">
        <f>IFERROR(M6/(K6),"-")</f>
        <v>0.3037542662116</v>
      </c>
      <c r="P6" s="181">
        <f>IFERROR(G6/SUM(K6:K6),"-")</f>
        <v>3374.0853242321</v>
      </c>
      <c r="Q6" s="182">
        <v>65</v>
      </c>
      <c r="R6" s="180">
        <f>IF(K6=0,"-",Q6/K6)</f>
        <v>0.22184300341297</v>
      </c>
      <c r="S6" s="346">
        <v>2607000</v>
      </c>
      <c r="T6" s="347">
        <f>IFERROR(S6/K6,"-")</f>
        <v>8897.6109215017</v>
      </c>
      <c r="U6" s="347">
        <f>IFERROR(S6/Q6,"-")</f>
        <v>40107.692307692</v>
      </c>
      <c r="V6" s="341">
        <f>SUM(S6:S6)-SUM(G6:G6)</f>
        <v>1618393</v>
      </c>
      <c r="W6" s="184">
        <f>SUM(S6:S6)/SUM(G6:G6)</f>
        <v>2.6370438404745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>
        <v>1</v>
      </c>
      <c r="AI6" s="192">
        <f>IF(K6=0,"",IF(AH6=0,"",(AH6/K6)))</f>
        <v>0.0034129692832765</v>
      </c>
      <c r="AJ6" s="191"/>
      <c r="AK6" s="193">
        <f>IFERROR(AJ6/AH6,"-")</f>
        <v>0</v>
      </c>
      <c r="AL6" s="194"/>
      <c r="AM6" s="195">
        <f>IFERROR(AL6/AH6,"-")</f>
        <v>0</v>
      </c>
      <c r="AN6" s="196"/>
      <c r="AO6" s="196"/>
      <c r="AP6" s="196"/>
      <c r="AQ6" s="197">
        <v>1</v>
      </c>
      <c r="AR6" s="198">
        <f>IF(K6=0,"",IF(AQ6=0,"",(AQ6/K6)))</f>
        <v>0.0034129692832765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11</v>
      </c>
      <c r="BA6" s="204">
        <f>IF(K6=0,"",IF(AZ6=0,"",(AZ6/K6)))</f>
        <v>0.037542662116041</v>
      </c>
      <c r="BB6" s="203">
        <v>1</v>
      </c>
      <c r="BC6" s="205">
        <f>IFERROR(BB6/AZ6,"-")</f>
        <v>0.090909090909091</v>
      </c>
      <c r="BD6" s="206">
        <v>13000</v>
      </c>
      <c r="BE6" s="207">
        <f>IFERROR(BD6/AZ6,"-")</f>
        <v>1181.8181818182</v>
      </c>
      <c r="BF6" s="208"/>
      <c r="BG6" s="208"/>
      <c r="BH6" s="208">
        <v>1</v>
      </c>
      <c r="BI6" s="209">
        <v>132</v>
      </c>
      <c r="BJ6" s="210">
        <f>IF(K6=0,"",IF(BI6=0,"",(BI6/K6)))</f>
        <v>0.45051194539249</v>
      </c>
      <c r="BK6" s="211">
        <v>28</v>
      </c>
      <c r="BL6" s="212">
        <f>IFERROR(BK6/BI6,"-")</f>
        <v>0.21212121212121</v>
      </c>
      <c r="BM6" s="213">
        <v>914000</v>
      </c>
      <c r="BN6" s="214">
        <f>IFERROR(BM6/BI6,"-")</f>
        <v>6924.2424242424</v>
      </c>
      <c r="BO6" s="215">
        <v>13</v>
      </c>
      <c r="BP6" s="215">
        <v>2</v>
      </c>
      <c r="BQ6" s="215">
        <v>13</v>
      </c>
      <c r="BR6" s="216">
        <v>125</v>
      </c>
      <c r="BS6" s="217">
        <f>IF(K6=0,"",IF(BR6=0,"",(BR6/K6)))</f>
        <v>0.42662116040956</v>
      </c>
      <c r="BT6" s="218">
        <v>28</v>
      </c>
      <c r="BU6" s="219">
        <f>IFERROR(BT6/BR6,"-")</f>
        <v>0.224</v>
      </c>
      <c r="BV6" s="220">
        <v>1404000</v>
      </c>
      <c r="BW6" s="221">
        <f>IFERROR(BV6/BR6,"-")</f>
        <v>11232</v>
      </c>
      <c r="BX6" s="222">
        <v>10</v>
      </c>
      <c r="BY6" s="222">
        <v>2</v>
      </c>
      <c r="BZ6" s="222">
        <v>16</v>
      </c>
      <c r="CA6" s="223">
        <v>23</v>
      </c>
      <c r="CB6" s="224">
        <f>IF(K6=0,"",IF(CA6=0,"",(CA6/K6)))</f>
        <v>0.078498293515358</v>
      </c>
      <c r="CC6" s="225">
        <v>8</v>
      </c>
      <c r="CD6" s="226">
        <f>IFERROR(CC6/CA6,"-")</f>
        <v>0.34782608695652</v>
      </c>
      <c r="CE6" s="227">
        <v>276000</v>
      </c>
      <c r="CF6" s="228">
        <f>IFERROR(CE6/CA6,"-")</f>
        <v>12000</v>
      </c>
      <c r="CG6" s="229">
        <v>2</v>
      </c>
      <c r="CH6" s="229"/>
      <c r="CI6" s="229">
        <v>6</v>
      </c>
      <c r="CJ6" s="230">
        <v>65</v>
      </c>
      <c r="CK6" s="231">
        <v>2607000</v>
      </c>
      <c r="CL6" s="231">
        <v>391000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124</v>
      </c>
      <c r="C7" s="348"/>
      <c r="D7" s="348"/>
      <c r="E7" s="177" t="s">
        <v>125</v>
      </c>
      <c r="F7" s="177" t="s">
        <v>123</v>
      </c>
      <c r="G7" s="341">
        <v>0</v>
      </c>
      <c r="H7" s="178">
        <v>1</v>
      </c>
      <c r="I7" s="178">
        <v>0</v>
      </c>
      <c r="J7" s="178">
        <v>5</v>
      </c>
      <c r="K7" s="179">
        <v>1</v>
      </c>
      <c r="L7" s="180">
        <f>IFERROR(K7/J7,"-")</f>
        <v>0.2</v>
      </c>
      <c r="M7" s="178">
        <v>0</v>
      </c>
      <c r="N7" s="178">
        <v>1</v>
      </c>
      <c r="O7" s="180">
        <f>IFERROR(M7/(K7),"-")</f>
        <v>0</v>
      </c>
      <c r="P7" s="181">
        <f>IFERROR(G7/SUM(K7:K7),"-")</f>
        <v>0</v>
      </c>
      <c r="Q7" s="182">
        <v>0</v>
      </c>
      <c r="R7" s="180">
        <f>IF(K7=0,"-",Q7/K7)</f>
        <v>0</v>
      </c>
      <c r="S7" s="346"/>
      <c r="T7" s="347">
        <f>IFERROR(S7/K7,"-")</f>
        <v>0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>
        <f>IF(K7=0,"",IF(Y7=0,"",(Y7/K7)))</f>
        <v>0</v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>
        <f>IF(K7=0,"",IF(AH7=0,"",(AH7/K7)))</f>
        <v>0</v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>
        <f>IF(K7=0,"",IF(AQ7=0,"",(AQ7/K7)))</f>
        <v>0</v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>
        <f>IF(K7=0,"",IF(AZ7=0,"",(AZ7/K7)))</f>
        <v>0</v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>
        <v>1</v>
      </c>
      <c r="BJ7" s="210">
        <f>IF(K7=0,"",IF(BI7=0,"",(BI7/K7)))</f>
        <v>1</v>
      </c>
      <c r="BK7" s="211"/>
      <c r="BL7" s="212">
        <f>IFERROR(BK7/BI7,"-")</f>
        <v>0</v>
      </c>
      <c r="BM7" s="213"/>
      <c r="BN7" s="214">
        <f>IFERROR(BM7/BI7,"-")</f>
        <v>0</v>
      </c>
      <c r="BO7" s="215"/>
      <c r="BP7" s="215"/>
      <c r="BQ7" s="215"/>
      <c r="BR7" s="216"/>
      <c r="BS7" s="217">
        <f>IF(K7=0,"",IF(BR7=0,"",(BR7/K7)))</f>
        <v>0</v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>
        <f>IF(K7=0,"",IF(CA7=0,"",(CA7/K7)))</f>
        <v>0</v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126</v>
      </c>
      <c r="F10" s="252"/>
      <c r="G10" s="344">
        <f>SUM(G6:G9)</f>
        <v>988607</v>
      </c>
      <c r="H10" s="251">
        <f>SUM(H6:H9)</f>
        <v>745</v>
      </c>
      <c r="I10" s="251">
        <f>SUM(I6:I9)</f>
        <v>0</v>
      </c>
      <c r="J10" s="251">
        <f>SUM(J6:J9)</f>
        <v>47922</v>
      </c>
      <c r="K10" s="251">
        <f>SUM(K6:K9)</f>
        <v>294</v>
      </c>
      <c r="L10" s="253">
        <f>IFERROR(K10/J10,"-")</f>
        <v>0.0061349693251534</v>
      </c>
      <c r="M10" s="254">
        <f>SUM(M6:M9)</f>
        <v>89</v>
      </c>
      <c r="N10" s="254">
        <f>SUM(N6:N9)</f>
        <v>118</v>
      </c>
      <c r="O10" s="253">
        <f>IFERROR(M10/K10,"-")</f>
        <v>0.30272108843537</v>
      </c>
      <c r="P10" s="255">
        <f>IFERROR(G10/K10,"-")</f>
        <v>3362.6088435374</v>
      </c>
      <c r="Q10" s="256">
        <f>SUM(Q6:Q9)</f>
        <v>65</v>
      </c>
      <c r="R10" s="253">
        <f>IFERROR(Q10/K10,"-")</f>
        <v>0.22108843537415</v>
      </c>
      <c r="S10" s="344">
        <f>SUM(S6:S9)</f>
        <v>2607000</v>
      </c>
      <c r="T10" s="344">
        <f>IFERROR(S10/K10,"-")</f>
        <v>8867.3469387755</v>
      </c>
      <c r="U10" s="344">
        <f>IFERROR(S10/Q10,"-")</f>
        <v>40107.692307692</v>
      </c>
      <c r="V10" s="344">
        <f>S10-G10</f>
        <v>1618393</v>
      </c>
      <c r="W10" s="257">
        <f>S10/G10</f>
        <v>2.6370438404745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