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<sst xmlns="http://schemas.openxmlformats.org/spreadsheetml/2006/main" uniqueCount="123">
  <si>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</si>
  <si>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</si>
  <si>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</si>
  <si>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</si>
  <si>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</si>
  <si>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</si>
  <si>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</si>
  <si>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</si>
  <si>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</si>
  <si>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</si>
  <si>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</si>
  <si>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</si>
  <si>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</si>
  <si>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</si>
  <si>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</si>
  <si>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</si>
  <si>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</si>
  <si>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</si>
  <si>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</si>
  <si>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</si>
  <si>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</si>
  <si>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</si>
  <si>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</si>
  <si>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</si>
  <si>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</si>
  <si>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</si>
  <si>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</si>
  <si>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</si>
  <si>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</si>
  <si>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</si>
  <si>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</si>
  <si>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</si>
  <si>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</si>
  <si>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</si>
  <si>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</si>
  <si>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</si>
  <si>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</si>
  <si>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</si>
  <si>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</si>
  <si>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</si>
  <si>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</si>
  <si>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</si>
  <si>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</si>
  <si>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</si>
  <si>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</si>
  <si>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</si>
  <si>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</si>
  <si>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</si>
  <si>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</si>
  <si>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</si>
  <si>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</si>
  <si>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</si>
  <si>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</si>
  <si>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</si>
  <si>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</si>
  <si>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</si>
  <si>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</si>
  <si>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</si>
  <si>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</si>
  <si>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</si>
  <si>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</si>
  <si>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</si>
  <si>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</si>
  <si>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sd2065</t>
  </si>
  <si>
    <t>デリヘル版3（塩見彩）</t>
  </si>
  <si>
    <t>70歳までの出会いリクルート</t>
  </si>
  <si>
    <t>lp02</t>
  </si>
  <si>
    <t>デイリースポーツ関西</t>
  </si>
  <si>
    <t>全5段・半5段つかみ10段保証</t>
  </si>
  <si>
    <t>10段保証</t>
  </si>
  <si>
    <t>sd2066</t>
  </si>
  <si>
    <t>空電</t>
  </si>
  <si>
    <t>sd2067</t>
  </si>
  <si>
    <t>デリヘル版2（塩見彩）</t>
  </si>
  <si>
    <t>50〜70代男性限定熟女好きな男性募集中</t>
  </si>
  <si>
    <t>sd2068</t>
  </si>
  <si>
    <t>sd2069</t>
  </si>
  <si>
    <t>Secondストーリー2（塩見彩）</t>
  </si>
  <si>
    <t>ほんわかゆるふわ熟女と会えるなんて大当たり！</t>
  </si>
  <si>
    <t>sd2070</t>
  </si>
  <si>
    <t>sd2071</t>
  </si>
  <si>
    <t>右女9（塩見彩）</t>
  </si>
  <si>
    <t>中年の男女が出会える昭和世代専門の出会い場</t>
  </si>
  <si>
    <t>sd2072</t>
  </si>
  <si>
    <t>sd2073</t>
  </si>
  <si>
    <t>デリヘル版（塩見彩）</t>
  </si>
  <si>
    <t>再婚&amp;理解者</t>
  </si>
  <si>
    <t>sd2074</t>
  </si>
  <si>
    <t>sd2075</t>
  </si>
  <si>
    <t>人生で一度は訪れたい出会いの老舗〇〇</t>
  </si>
  <si>
    <t>スポニチ関東</t>
  </si>
  <si>
    <t>全5段</t>
  </si>
  <si>
    <t>6月18日(土)</t>
  </si>
  <si>
    <t>sd2076</t>
  </si>
  <si>
    <t>新聞 TOTAL</t>
  </si>
  <si>
    <t>●雑誌 広告</t>
  </si>
  <si>
    <t>ht283</t>
  </si>
  <si>
    <t>RNパック</t>
  </si>
  <si>
    <t>6月01日(水)</t>
  </si>
  <si>
    <t>ht284</t>
  </si>
  <si>
    <t>ht285</t>
  </si>
  <si>
    <t>ht286</t>
  </si>
  <si>
    <t>ht287</t>
  </si>
  <si>
    <t>ht288</t>
  </si>
  <si>
    <t>雑誌 TOTAL</t>
  </si>
  <si>
    <t>●DVD 広告</t>
  </si>
  <si>
    <t>pk267</t>
  </si>
  <si>
    <t>三和出版</t>
  </si>
  <si>
    <t>DVD漫画たかし</t>
  </si>
  <si>
    <t>A4変形判、CVSフル</t>
  </si>
  <si>
    <t>MEN'S DVD SEXY</t>
  </si>
  <si>
    <t>DVD貼付け面4C1/3P</t>
  </si>
  <si>
    <t>6月21日(火)</t>
  </si>
  <si>
    <t>pk268</t>
  </si>
  <si>
    <t>DVD TOTAL</t>
  </si>
  <si>
    <t>●リスティング 広告</t>
  </si>
  <si>
    <t>UA</t>
  </si>
  <si>
    <t>adyd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</si>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</sst>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12</v>
      </c>
      <c r="D6" s="331">
        <v>384000</v>
      </c>
      <c r="E6" s="79">
        <v>378</v>
      </c>
      <c r="F6" s="79">
        <v>101</v>
      </c>
      <c r="G6" s="79">
        <v>465</v>
      </c>
      <c r="H6" s="91">
        <v>28</v>
      </c>
      <c r="I6" s="92">
        <v>1</v>
      </c>
      <c r="J6" s="145">
        <f>H6+I6</f>
        <v>29</v>
      </c>
      <c r="K6" s="80">
        <f>IFERROR(J6/G6,"-")</f>
        <v>0.062365591397849</v>
      </c>
      <c r="L6" s="79">
        <v>12</v>
      </c>
      <c r="M6" s="79">
        <v>5</v>
      </c>
      <c r="N6" s="80">
        <f>IFERROR(L6/J6,"-")</f>
        <v>0.41379310344828</v>
      </c>
      <c r="O6" s="81">
        <f>IFERROR(D6/J6,"-")</f>
        <v>13241.379310345</v>
      </c>
      <c r="P6" s="82">
        <v>8</v>
      </c>
      <c r="Q6" s="80">
        <f>IFERROR(P6/J6,"-")</f>
        <v>0.27586206896552</v>
      </c>
      <c r="R6" s="336">
        <v>643000</v>
      </c>
      <c r="S6" s="337">
        <f>IFERROR(R6/J6,"-")</f>
        <v>22172.413793103</v>
      </c>
      <c r="T6" s="337">
        <f>IFERROR(R6/P6,"-")</f>
        <v>80375</v>
      </c>
      <c r="U6" s="331">
        <f>IFERROR(R6-D6,"-")</f>
        <v>259000</v>
      </c>
      <c r="V6" s="83">
        <f>R6/D6</f>
        <v>1.6744791666667</v>
      </c>
      <c r="W6" s="77"/>
      <c r="X6" s="144"/>
    </row>
    <row r="7" spans="1:24">
      <c r="A7" s="78"/>
      <c r="B7" s="84" t="s">
        <v>24</v>
      </c>
      <c r="C7" s="84">
        <v>10</v>
      </c>
      <c r="D7" s="331">
        <v>500000</v>
      </c>
      <c r="E7" s="79">
        <v>278</v>
      </c>
      <c r="F7" s="79">
        <v>139</v>
      </c>
      <c r="G7" s="79">
        <v>318</v>
      </c>
      <c r="H7" s="91">
        <v>36</v>
      </c>
      <c r="I7" s="92">
        <v>1</v>
      </c>
      <c r="J7" s="145">
        <f>H7+I7</f>
        <v>37</v>
      </c>
      <c r="K7" s="80">
        <f>IFERROR(J7/G7,"-")</f>
        <v>0.11635220125786</v>
      </c>
      <c r="L7" s="79">
        <v>15</v>
      </c>
      <c r="M7" s="79">
        <v>7</v>
      </c>
      <c r="N7" s="80">
        <f>IFERROR(L7/J7,"-")</f>
        <v>0.40540540540541</v>
      </c>
      <c r="O7" s="81">
        <f>IFERROR(D7/J7,"-")</f>
        <v>13513.513513514</v>
      </c>
      <c r="P7" s="82">
        <v>2</v>
      </c>
      <c r="Q7" s="80">
        <f>IFERROR(P7/J7,"-")</f>
        <v>0.054054054054054</v>
      </c>
      <c r="R7" s="336">
        <v>291000</v>
      </c>
      <c r="S7" s="337">
        <f>IFERROR(R7/J7,"-")</f>
        <v>7864.8648648649</v>
      </c>
      <c r="T7" s="337">
        <f>IFERROR(R7/P7,"-")</f>
        <v>145500</v>
      </c>
      <c r="U7" s="331">
        <f>IFERROR(R7-D7,"-")</f>
        <v>-209000</v>
      </c>
      <c r="V7" s="83">
        <f>R7/D7</f>
        <v>0.582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150000</v>
      </c>
      <c r="E8" s="79">
        <v>157</v>
      </c>
      <c r="F8" s="79">
        <v>97</v>
      </c>
      <c r="G8" s="79">
        <v>159</v>
      </c>
      <c r="H8" s="91">
        <v>37</v>
      </c>
      <c r="I8" s="92">
        <v>0</v>
      </c>
      <c r="J8" s="145">
        <f>H8+I8</f>
        <v>37</v>
      </c>
      <c r="K8" s="80">
        <f>IFERROR(J8/G8,"-")</f>
        <v>0.23270440251572</v>
      </c>
      <c r="L8" s="79">
        <v>11</v>
      </c>
      <c r="M8" s="79">
        <v>10</v>
      </c>
      <c r="N8" s="80">
        <f>IFERROR(L8/J8,"-")</f>
        <v>0.2972972972973</v>
      </c>
      <c r="O8" s="81">
        <f>IFERROR(D8/J8,"-")</f>
        <v>4054.0540540541</v>
      </c>
      <c r="P8" s="82">
        <v>3</v>
      </c>
      <c r="Q8" s="80">
        <f>IFERROR(P8/J8,"-")</f>
        <v>0.081081081081081</v>
      </c>
      <c r="R8" s="336">
        <v>390000</v>
      </c>
      <c r="S8" s="337">
        <f>IFERROR(R8/J8,"-")</f>
        <v>10540.540540541</v>
      </c>
      <c r="T8" s="337">
        <f>IFERROR(R8/P8,"-")</f>
        <v>130000</v>
      </c>
      <c r="U8" s="331">
        <f>IFERROR(R8-D8,"-")</f>
        <v>240000</v>
      </c>
      <c r="V8" s="83">
        <f>R8/D8</f>
        <v>2.6</v>
      </c>
      <c r="W8" s="77"/>
      <c r="X8" s="144"/>
    </row>
    <row r="9" spans="1:24">
      <c r="A9" s="78"/>
      <c r="B9" s="84" t="s">
        <v>26</v>
      </c>
      <c r="C9" s="84">
        <v>2</v>
      </c>
      <c r="D9" s="331">
        <v>1393435</v>
      </c>
      <c r="E9" s="79">
        <v>842</v>
      </c>
      <c r="F9" s="79">
        <v>0</v>
      </c>
      <c r="G9" s="79">
        <v>54157</v>
      </c>
      <c r="H9" s="91">
        <v>383</v>
      </c>
      <c r="I9" s="92">
        <v>1</v>
      </c>
      <c r="J9" s="145">
        <f>H9+I9</f>
        <v>384</v>
      </c>
      <c r="K9" s="80">
        <f>IFERROR(J9/G9,"-")</f>
        <v>0.0070904961500822</v>
      </c>
      <c r="L9" s="79">
        <v>119</v>
      </c>
      <c r="M9" s="79">
        <v>170</v>
      </c>
      <c r="N9" s="80">
        <f>IFERROR(L9/J9,"-")</f>
        <v>0.30989583333333</v>
      </c>
      <c r="O9" s="81">
        <f>IFERROR(D9/J9,"-")</f>
        <v>3628.7369791667</v>
      </c>
      <c r="P9" s="82">
        <v>80</v>
      </c>
      <c r="Q9" s="80">
        <f>IFERROR(P9/J9,"-")</f>
        <v>0.20833333333333</v>
      </c>
      <c r="R9" s="336">
        <v>3858000</v>
      </c>
      <c r="S9" s="337">
        <f>IFERROR(R9/J9,"-")</f>
        <v>10046.875</v>
      </c>
      <c r="T9" s="337">
        <f>IFERROR(R9/P9,"-")</f>
        <v>48225</v>
      </c>
      <c r="U9" s="331">
        <f>IFERROR(R9-D9,"-")</f>
        <v>2464565</v>
      </c>
      <c r="V9" s="83">
        <f>R9/D9</f>
        <v>2.7686974993451</v>
      </c>
      <c r="W9" s="77"/>
      <c r="X9" s="144"/>
    </row>
    <row r="10" spans="1:24">
      <c r="A10" s="30"/>
      <c r="B10" s="87"/>
      <c r="C10" s="8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30"/>
      <c r="B11" s="37"/>
      <c r="C11" s="37"/>
      <c r="D11" s="333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8"/>
      <c r="S11" s="338"/>
      <c r="T11" s="338"/>
      <c r="U11" s="338"/>
      <c r="V11" s="33"/>
      <c r="W11" s="59"/>
      <c r="X11" s="144"/>
    </row>
    <row r="12" spans="1:24">
      <c r="A12" s="19"/>
      <c r="B12" s="41"/>
      <c r="C12" s="41"/>
      <c r="D12" s="334">
        <f>SUM(D6:D10)</f>
        <v>2427435</v>
      </c>
      <c r="E12" s="41">
        <f>SUM(E6:E10)</f>
        <v>1655</v>
      </c>
      <c r="F12" s="41">
        <f>SUM(F6:F10)</f>
        <v>337</v>
      </c>
      <c r="G12" s="41">
        <f>SUM(G6:G10)</f>
        <v>55099</v>
      </c>
      <c r="H12" s="41">
        <f>SUM(H6:H10)</f>
        <v>484</v>
      </c>
      <c r="I12" s="41">
        <f>SUM(I6:I10)</f>
        <v>3</v>
      </c>
      <c r="J12" s="41">
        <f>SUM(J6:J10)</f>
        <v>487</v>
      </c>
      <c r="K12" s="42">
        <f>IFERROR(J12/G12,"-")</f>
        <v>0.0088386359099076</v>
      </c>
      <c r="L12" s="76">
        <f>SUM(L6:L10)</f>
        <v>157</v>
      </c>
      <c r="M12" s="76">
        <f>SUM(M6:M10)</f>
        <v>192</v>
      </c>
      <c r="N12" s="42">
        <f>IFERROR(L12/J12,"-")</f>
        <v>0.3223819301848</v>
      </c>
      <c r="O12" s="43">
        <f>IFERROR(D12/J12,"-")</f>
        <v>4984.4661190965</v>
      </c>
      <c r="P12" s="44">
        <f>SUM(P6:P10)</f>
        <v>93</v>
      </c>
      <c r="Q12" s="42">
        <f>IFERROR(P12/J12,"-")</f>
        <v>0.19096509240246</v>
      </c>
      <c r="R12" s="334">
        <f>SUM(R6:R10)</f>
        <v>5182000</v>
      </c>
      <c r="S12" s="334">
        <f>IFERROR(R12/J12,"-")</f>
        <v>10640.657084189</v>
      </c>
      <c r="T12" s="334">
        <f>IFERROR(P12/P12,"-")</f>
        <v>1</v>
      </c>
      <c r="U12" s="334">
        <f>SUM(U6:U10)</f>
        <v>2754565</v>
      </c>
      <c r="V12" s="45">
        <f>IFERROR(R12/D12,"-")</f>
        <v>2.1347636496961</v>
      </c>
      <c r="W12" s="58"/>
      <c r="X12" s="144"/>
    </row>
    <row r="13" spans="1:24">
      <c r="X13" s="144"/>
    </row>
    <row r="14" spans="1:24">
      <c r="X14" s="144"/>
    </row>
    <row r="15" spans="1:24">
      <c r="X15" s="144"/>
    </row>
    <row r="16" spans="1:24">
      <c r="X16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2.3625</v>
      </c>
      <c r="B6" s="348" t="s">
        <v>63</v>
      </c>
      <c r="C6" s="348"/>
      <c r="D6" s="348" t="s">
        <v>64</v>
      </c>
      <c r="E6" s="348" t="s">
        <v>65</v>
      </c>
      <c r="F6" s="348" t="s">
        <v>66</v>
      </c>
      <c r="G6" s="90" t="s">
        <v>67</v>
      </c>
      <c r="H6" s="90" t="s">
        <v>68</v>
      </c>
      <c r="I6" s="90" t="s">
        <v>69</v>
      </c>
      <c r="J6" s="331">
        <v>240000</v>
      </c>
      <c r="K6" s="79">
        <v>9</v>
      </c>
      <c r="L6" s="79">
        <v>0</v>
      </c>
      <c r="M6" s="79">
        <v>68</v>
      </c>
      <c r="N6" s="91">
        <v>1</v>
      </c>
      <c r="O6" s="92">
        <v>0</v>
      </c>
      <c r="P6" s="93">
        <f>N6+O6</f>
        <v>1</v>
      </c>
      <c r="Q6" s="80">
        <f>IFERROR(P6/M6,"-")</f>
        <v>0.014705882352941</v>
      </c>
      <c r="R6" s="79">
        <v>0</v>
      </c>
      <c r="S6" s="79">
        <v>0</v>
      </c>
      <c r="T6" s="80">
        <f>IFERROR(R6/(P6),"-")</f>
        <v>0</v>
      </c>
      <c r="U6" s="337">
        <f>IFERROR(J6/SUM(N6:O15),"-")</f>
        <v>14117.647058824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SUM(X6:X15)-SUM(J6:J15)</f>
        <v>327000</v>
      </c>
      <c r="AB6" s="83">
        <f>SUM(X6:X15)/SUM(J6:J15)</f>
        <v>2.3625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IFERROR(AO6/AM6,"-")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70</v>
      </c>
      <c r="C7" s="348"/>
      <c r="D7" s="348" t="s">
        <v>64</v>
      </c>
      <c r="E7" s="348" t="s">
        <v>65</v>
      </c>
      <c r="F7" s="348" t="s">
        <v>71</v>
      </c>
      <c r="G7" s="90"/>
      <c r="H7" s="90"/>
      <c r="I7" s="90"/>
      <c r="J7" s="331"/>
      <c r="K7" s="79">
        <v>75</v>
      </c>
      <c r="L7" s="79">
        <v>14</v>
      </c>
      <c r="M7" s="79">
        <v>15</v>
      </c>
      <c r="N7" s="91">
        <v>3</v>
      </c>
      <c r="O7" s="92">
        <v>0</v>
      </c>
      <c r="P7" s="93">
        <f>N7+O7</f>
        <v>3</v>
      </c>
      <c r="Q7" s="80">
        <f>IFERROR(P7/M7,"-")</f>
        <v>0.2</v>
      </c>
      <c r="R7" s="79">
        <v>2</v>
      </c>
      <c r="S7" s="79">
        <v>1</v>
      </c>
      <c r="T7" s="80">
        <f>IFERROR(R7/(P7),"-")</f>
        <v>0.66666666666667</v>
      </c>
      <c r="U7" s="337"/>
      <c r="V7" s="82">
        <v>1</v>
      </c>
      <c r="W7" s="80">
        <f>IF(P7=0,"-",V7/P7)</f>
        <v>0.33333333333333</v>
      </c>
      <c r="X7" s="336">
        <v>169000</v>
      </c>
      <c r="Y7" s="337">
        <f>IFERROR(X7/P7,"-")</f>
        <v>56333.333333333</v>
      </c>
      <c r="Z7" s="337">
        <f>IFERROR(X7/V7,"-")</f>
        <v>169000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IFERROR(AO7/AM7,"-")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169000</v>
      </c>
      <c r="CK7" s="138">
        <f>IFERROR(CJ7/CF7,"-")</f>
        <v>169000</v>
      </c>
      <c r="CL7" s="139"/>
      <c r="CM7" s="139"/>
      <c r="CN7" s="139">
        <v>1</v>
      </c>
      <c r="CO7" s="140">
        <v>1</v>
      </c>
      <c r="CP7" s="141">
        <v>169000</v>
      </c>
      <c r="CQ7" s="141">
        <v>169000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78"/>
      <c r="B8" s="348" t="s">
        <v>72</v>
      </c>
      <c r="C8" s="348"/>
      <c r="D8" s="348" t="s">
        <v>73</v>
      </c>
      <c r="E8" s="348" t="s">
        <v>74</v>
      </c>
      <c r="F8" s="348" t="s">
        <v>66</v>
      </c>
      <c r="G8" s="90"/>
      <c r="H8" s="90" t="s">
        <v>68</v>
      </c>
      <c r="I8" s="90"/>
      <c r="J8" s="331"/>
      <c r="K8" s="79">
        <v>6</v>
      </c>
      <c r="L8" s="79">
        <v>0</v>
      </c>
      <c r="M8" s="79">
        <v>58</v>
      </c>
      <c r="N8" s="91">
        <v>1</v>
      </c>
      <c r="O8" s="92">
        <v>0</v>
      </c>
      <c r="P8" s="93">
        <f>N8+O8</f>
        <v>1</v>
      </c>
      <c r="Q8" s="80">
        <f>IFERROR(P8/M8,"-")</f>
        <v>0.017241379310345</v>
      </c>
      <c r="R8" s="79">
        <v>1</v>
      </c>
      <c r="S8" s="79">
        <v>0</v>
      </c>
      <c r="T8" s="80">
        <f>IFERROR(R8/(P8),"-")</f>
        <v>1</v>
      </c>
      <c r="U8" s="337"/>
      <c r="V8" s="82">
        <v>0</v>
      </c>
      <c r="W8" s="80">
        <f>IF(P8=0,"-",V8/P8)</f>
        <v>0</v>
      </c>
      <c r="X8" s="336">
        <v>0</v>
      </c>
      <c r="Y8" s="337">
        <f>IFERROR(X8/P8,"-")</f>
        <v>0</v>
      </c>
      <c r="Z8" s="337" t="str">
        <f>IFERROR(X8/V8,"-")</f>
        <v>-</v>
      </c>
      <c r="AA8" s="331"/>
      <c r="AB8" s="83"/>
      <c r="AC8" s="77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78"/>
      <c r="B9" s="348" t="s">
        <v>75</v>
      </c>
      <c r="C9" s="348"/>
      <c r="D9" s="348" t="s">
        <v>73</v>
      </c>
      <c r="E9" s="348" t="s">
        <v>74</v>
      </c>
      <c r="F9" s="348" t="s">
        <v>71</v>
      </c>
      <c r="G9" s="90"/>
      <c r="H9" s="90"/>
      <c r="I9" s="90"/>
      <c r="J9" s="331"/>
      <c r="K9" s="79">
        <v>28</v>
      </c>
      <c r="L9" s="79">
        <v>18</v>
      </c>
      <c r="M9" s="79">
        <v>33</v>
      </c>
      <c r="N9" s="91">
        <v>5</v>
      </c>
      <c r="O9" s="92">
        <v>0</v>
      </c>
      <c r="P9" s="93">
        <f>N9+O9</f>
        <v>5</v>
      </c>
      <c r="Q9" s="80">
        <f>IFERROR(P9/M9,"-")</f>
        <v>0.15151515151515</v>
      </c>
      <c r="R9" s="79">
        <v>2</v>
      </c>
      <c r="S9" s="79">
        <v>1</v>
      </c>
      <c r="T9" s="80">
        <f>IFERROR(R9/(P9),"-")</f>
        <v>0.4</v>
      </c>
      <c r="U9" s="337"/>
      <c r="V9" s="82">
        <v>3</v>
      </c>
      <c r="W9" s="80">
        <f>IF(P9=0,"-",V9/P9)</f>
        <v>0.6</v>
      </c>
      <c r="X9" s="336">
        <v>395000</v>
      </c>
      <c r="Y9" s="337">
        <f>IFERROR(X9/P9,"-")</f>
        <v>79000</v>
      </c>
      <c r="Z9" s="337">
        <f>IFERROR(X9/V9,"-")</f>
        <v>131666.66666667</v>
      </c>
      <c r="AA9" s="331"/>
      <c r="AB9" s="83"/>
      <c r="AC9" s="77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IFERROR(AO9/AM9,"-")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>
        <v>1</v>
      </c>
      <c r="BQ9" s="122">
        <f>IFERROR(BP9/BN9,"-")</f>
        <v>1</v>
      </c>
      <c r="BR9" s="123">
        <v>49000</v>
      </c>
      <c r="BS9" s="124">
        <f>IFERROR(BR9/BN9,"-")</f>
        <v>49000</v>
      </c>
      <c r="BT9" s="125"/>
      <c r="BU9" s="125"/>
      <c r="BV9" s="125">
        <v>1</v>
      </c>
      <c r="BW9" s="126">
        <v>2</v>
      </c>
      <c r="BX9" s="127">
        <f>IF(P9=0,"",IF(BW9=0,"",(BW9/P9)))</f>
        <v>0.4</v>
      </c>
      <c r="BY9" s="128">
        <v>1</v>
      </c>
      <c r="BZ9" s="129">
        <f>IFERROR(BY9/BW9,"-")</f>
        <v>0.5</v>
      </c>
      <c r="CA9" s="130">
        <v>3000</v>
      </c>
      <c r="CB9" s="131">
        <f>IFERROR(CA9/BW9,"-")</f>
        <v>1500</v>
      </c>
      <c r="CC9" s="132">
        <v>1</v>
      </c>
      <c r="CD9" s="132"/>
      <c r="CE9" s="132"/>
      <c r="CF9" s="133">
        <v>2</v>
      </c>
      <c r="CG9" s="134">
        <f>IF(P9=0,"",IF(CF9=0,"",(CF9/P9)))</f>
        <v>0.4</v>
      </c>
      <c r="CH9" s="135">
        <v>1</v>
      </c>
      <c r="CI9" s="136">
        <f>IFERROR(CH9/CF9,"-")</f>
        <v>0.5</v>
      </c>
      <c r="CJ9" s="137">
        <v>343000</v>
      </c>
      <c r="CK9" s="138">
        <f>IFERROR(CJ9/CF9,"-")</f>
        <v>171500</v>
      </c>
      <c r="CL9" s="139"/>
      <c r="CM9" s="139"/>
      <c r="CN9" s="139">
        <v>1</v>
      </c>
      <c r="CO9" s="140">
        <v>3</v>
      </c>
      <c r="CP9" s="141">
        <v>395000</v>
      </c>
      <c r="CQ9" s="141">
        <v>343000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78"/>
      <c r="B10" s="348" t="s">
        <v>76</v>
      </c>
      <c r="C10" s="348"/>
      <c r="D10" s="348" t="s">
        <v>77</v>
      </c>
      <c r="E10" s="348" t="s">
        <v>78</v>
      </c>
      <c r="F10" s="348" t="s">
        <v>66</v>
      </c>
      <c r="G10" s="90"/>
      <c r="H10" s="90" t="s">
        <v>68</v>
      </c>
      <c r="I10" s="90"/>
      <c r="J10" s="331"/>
      <c r="K10" s="79">
        <v>5</v>
      </c>
      <c r="L10" s="79">
        <v>0</v>
      </c>
      <c r="M10" s="79">
        <v>59</v>
      </c>
      <c r="N10" s="91">
        <v>2</v>
      </c>
      <c r="O10" s="92">
        <v>0</v>
      </c>
      <c r="P10" s="93">
        <f>N10+O10</f>
        <v>2</v>
      </c>
      <c r="Q10" s="80">
        <f>IFERROR(P10/M10,"-")</f>
        <v>0.033898305084746</v>
      </c>
      <c r="R10" s="79">
        <v>0</v>
      </c>
      <c r="S10" s="79">
        <v>0</v>
      </c>
      <c r="T10" s="80">
        <f>IFERROR(R10/(P10),"-")</f>
        <v>0</v>
      </c>
      <c r="U10" s="337"/>
      <c r="V10" s="82">
        <v>0</v>
      </c>
      <c r="W10" s="80">
        <f>IF(P10=0,"-",V10/P10)</f>
        <v>0</v>
      </c>
      <c r="X10" s="336">
        <v>0</v>
      </c>
      <c r="Y10" s="337">
        <f>IFERROR(X10/P10,"-")</f>
        <v>0</v>
      </c>
      <c r="Z10" s="337" t="str">
        <f>IFERROR(X10/V10,"-")</f>
        <v>-</v>
      </c>
      <c r="AA10" s="331"/>
      <c r="AB10" s="83"/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IFERROR(AO10/AM10,"-")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0.5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79</v>
      </c>
      <c r="C11" s="348"/>
      <c r="D11" s="348" t="s">
        <v>77</v>
      </c>
      <c r="E11" s="348" t="s">
        <v>78</v>
      </c>
      <c r="F11" s="348" t="s">
        <v>71</v>
      </c>
      <c r="G11" s="90"/>
      <c r="H11" s="90"/>
      <c r="I11" s="90"/>
      <c r="J11" s="331"/>
      <c r="K11" s="79">
        <v>73</v>
      </c>
      <c r="L11" s="79">
        <v>19</v>
      </c>
      <c r="M11" s="79">
        <v>24</v>
      </c>
      <c r="N11" s="91">
        <v>2</v>
      </c>
      <c r="O11" s="92">
        <v>0</v>
      </c>
      <c r="P11" s="93">
        <f>N11+O11</f>
        <v>2</v>
      </c>
      <c r="Q11" s="80">
        <f>IFERROR(P11/M11,"-")</f>
        <v>0.083333333333333</v>
      </c>
      <c r="R11" s="79">
        <v>0</v>
      </c>
      <c r="S11" s="79">
        <v>1</v>
      </c>
      <c r="T11" s="80">
        <f>IFERROR(R11/(P11),"-")</f>
        <v>0</v>
      </c>
      <c r="U11" s="337"/>
      <c r="V11" s="82">
        <v>0</v>
      </c>
      <c r="W11" s="80">
        <f>IF(P11=0,"-",V11/P11)</f>
        <v>0</v>
      </c>
      <c r="X11" s="336">
        <v>0</v>
      </c>
      <c r="Y11" s="337">
        <f>IFERROR(X11/P11,"-")</f>
        <v>0</v>
      </c>
      <c r="Z11" s="337" t="str">
        <f>IFERROR(X11/V11,"-")</f>
        <v>-</v>
      </c>
      <c r="AA11" s="331"/>
      <c r="AB11" s="83"/>
      <c r="AC11" s="77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348" t="s">
        <v>80</v>
      </c>
      <c r="C12" s="348"/>
      <c r="D12" s="348" t="s">
        <v>81</v>
      </c>
      <c r="E12" s="348" t="s">
        <v>82</v>
      </c>
      <c r="F12" s="348" t="s">
        <v>66</v>
      </c>
      <c r="G12" s="90"/>
      <c r="H12" s="90" t="s">
        <v>68</v>
      </c>
      <c r="I12" s="90"/>
      <c r="J12" s="331"/>
      <c r="K12" s="79">
        <v>7</v>
      </c>
      <c r="L12" s="79">
        <v>0</v>
      </c>
      <c r="M12" s="79">
        <v>45</v>
      </c>
      <c r="N12" s="91">
        <v>0</v>
      </c>
      <c r="O12" s="92">
        <v>0</v>
      </c>
      <c r="P12" s="93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7"/>
      <c r="V12" s="82">
        <v>0</v>
      </c>
      <c r="W12" s="80" t="str">
        <f>IF(P12=0,"-",V12/P12)</f>
        <v>-</v>
      </c>
      <c r="X12" s="336">
        <v>0</v>
      </c>
      <c r="Y12" s="337" t="str">
        <f>IFERROR(X12/P12,"-")</f>
        <v>-</v>
      </c>
      <c r="Z12" s="337" t="str">
        <f>IFERROR(X12/V12,"-")</f>
        <v>-</v>
      </c>
      <c r="AA12" s="331"/>
      <c r="AB12" s="83"/>
      <c r="AC12" s="77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348" t="s">
        <v>83</v>
      </c>
      <c r="C13" s="348"/>
      <c r="D13" s="348" t="s">
        <v>81</v>
      </c>
      <c r="E13" s="348" t="s">
        <v>82</v>
      </c>
      <c r="F13" s="348" t="s">
        <v>71</v>
      </c>
      <c r="G13" s="90"/>
      <c r="H13" s="90"/>
      <c r="I13" s="90"/>
      <c r="J13" s="331"/>
      <c r="K13" s="79">
        <v>35</v>
      </c>
      <c r="L13" s="79">
        <v>16</v>
      </c>
      <c r="M13" s="79">
        <v>21</v>
      </c>
      <c r="N13" s="91">
        <v>1</v>
      </c>
      <c r="O13" s="92">
        <v>0</v>
      </c>
      <c r="P13" s="93">
        <f>N13+O13</f>
        <v>1</v>
      </c>
      <c r="Q13" s="80">
        <f>IFERROR(P13/M13,"-")</f>
        <v>0.047619047619048</v>
      </c>
      <c r="R13" s="79">
        <v>0</v>
      </c>
      <c r="S13" s="79">
        <v>1</v>
      </c>
      <c r="T13" s="80">
        <f>IFERROR(R13/(P13),"-")</f>
        <v>0</v>
      </c>
      <c r="U13" s="337"/>
      <c r="V13" s="82">
        <v>0</v>
      </c>
      <c r="W13" s="80">
        <f>IF(P13=0,"-",V13/P13)</f>
        <v>0</v>
      </c>
      <c r="X13" s="336">
        <v>0</v>
      </c>
      <c r="Y13" s="337">
        <f>IFERROR(X13/P13,"-")</f>
        <v>0</v>
      </c>
      <c r="Z13" s="337" t="str">
        <f>IFERROR(X13/V13,"-")</f>
        <v>-</v>
      </c>
      <c r="AA13" s="331"/>
      <c r="AB13" s="83"/>
      <c r="AC13" s="77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IFERROR(AO13/AM13,"-")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78"/>
      <c r="B14" s="348" t="s">
        <v>84</v>
      </c>
      <c r="C14" s="348"/>
      <c r="D14" s="348" t="s">
        <v>85</v>
      </c>
      <c r="E14" s="348" t="s">
        <v>86</v>
      </c>
      <c r="F14" s="348" t="s">
        <v>66</v>
      </c>
      <c r="G14" s="90"/>
      <c r="H14" s="90" t="s">
        <v>68</v>
      </c>
      <c r="I14" s="90"/>
      <c r="J14" s="331"/>
      <c r="K14" s="79">
        <v>3</v>
      </c>
      <c r="L14" s="79">
        <v>0</v>
      </c>
      <c r="M14" s="79">
        <v>31</v>
      </c>
      <c r="N14" s="91">
        <v>0</v>
      </c>
      <c r="O14" s="92">
        <v>0</v>
      </c>
      <c r="P14" s="93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7"/>
      <c r="V14" s="82">
        <v>0</v>
      </c>
      <c r="W14" s="80" t="str">
        <f>IF(P14=0,"-",V14/P14)</f>
        <v>-</v>
      </c>
      <c r="X14" s="336">
        <v>0</v>
      </c>
      <c r="Y14" s="337" t="str">
        <f>IFERROR(X14/P14,"-")</f>
        <v>-</v>
      </c>
      <c r="Z14" s="337" t="str">
        <f>IFERROR(X14/V14,"-")</f>
        <v>-</v>
      </c>
      <c r="AA14" s="331"/>
      <c r="AB14" s="83"/>
      <c r="AC14" s="77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/>
      <c r="B15" s="348" t="s">
        <v>87</v>
      </c>
      <c r="C15" s="348"/>
      <c r="D15" s="348" t="s">
        <v>85</v>
      </c>
      <c r="E15" s="348" t="s">
        <v>86</v>
      </c>
      <c r="F15" s="348" t="s">
        <v>71</v>
      </c>
      <c r="G15" s="90"/>
      <c r="H15" s="90"/>
      <c r="I15" s="90"/>
      <c r="J15" s="331"/>
      <c r="K15" s="79">
        <v>84</v>
      </c>
      <c r="L15" s="79">
        <v>19</v>
      </c>
      <c r="M15" s="79">
        <v>16</v>
      </c>
      <c r="N15" s="91">
        <v>1</v>
      </c>
      <c r="O15" s="92">
        <v>1</v>
      </c>
      <c r="P15" s="93">
        <f>N15+O15</f>
        <v>2</v>
      </c>
      <c r="Q15" s="80">
        <f>IFERROR(P15/M15,"-")</f>
        <v>0.125</v>
      </c>
      <c r="R15" s="79">
        <v>0</v>
      </c>
      <c r="S15" s="79">
        <v>0</v>
      </c>
      <c r="T15" s="80">
        <f>IFERROR(R15/(P15),"-")</f>
        <v>0</v>
      </c>
      <c r="U15" s="337"/>
      <c r="V15" s="82">
        <v>1</v>
      </c>
      <c r="W15" s="80">
        <f>IF(P15=0,"-",V15/P15)</f>
        <v>0.5</v>
      </c>
      <c r="X15" s="336">
        <v>3000</v>
      </c>
      <c r="Y15" s="337">
        <f>IFERROR(X15/P15,"-")</f>
        <v>1500</v>
      </c>
      <c r="Z15" s="337">
        <f>IFERROR(X15/V15,"-")</f>
        <v>3000</v>
      </c>
      <c r="AA15" s="331"/>
      <c r="AB15" s="83"/>
      <c r="AC15" s="77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IFERROR(AO15/AM15,"-")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0.5</v>
      </c>
      <c r="CH15" s="135">
        <v>1</v>
      </c>
      <c r="CI15" s="136">
        <f>IFERROR(CH15/CF15,"-")</f>
        <v>1</v>
      </c>
      <c r="CJ15" s="137">
        <v>3000</v>
      </c>
      <c r="CK15" s="138">
        <f>IFERROR(CJ15/CF15,"-")</f>
        <v>3000</v>
      </c>
      <c r="CL15" s="139">
        <v>1</v>
      </c>
      <c r="CM15" s="139"/>
      <c r="CN15" s="139"/>
      <c r="CO15" s="140">
        <v>1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0.52777777777778</v>
      </c>
      <c r="B16" s="348" t="s">
        <v>88</v>
      </c>
      <c r="C16" s="348"/>
      <c r="D16" s="348" t="s">
        <v>64</v>
      </c>
      <c r="E16" s="348" t="s">
        <v>89</v>
      </c>
      <c r="F16" s="348" t="s">
        <v>66</v>
      </c>
      <c r="G16" s="90" t="s">
        <v>90</v>
      </c>
      <c r="H16" s="90" t="s">
        <v>91</v>
      </c>
      <c r="I16" s="349" t="s">
        <v>92</v>
      </c>
      <c r="J16" s="331">
        <v>144000</v>
      </c>
      <c r="K16" s="79">
        <v>21</v>
      </c>
      <c r="L16" s="79">
        <v>0</v>
      </c>
      <c r="M16" s="79">
        <v>77</v>
      </c>
      <c r="N16" s="91">
        <v>9</v>
      </c>
      <c r="O16" s="92">
        <v>0</v>
      </c>
      <c r="P16" s="93">
        <f>N16+O16</f>
        <v>9</v>
      </c>
      <c r="Q16" s="80">
        <f>IFERROR(P16/M16,"-")</f>
        <v>0.11688311688312</v>
      </c>
      <c r="R16" s="79">
        <v>6</v>
      </c>
      <c r="S16" s="79">
        <v>1</v>
      </c>
      <c r="T16" s="80">
        <f>IFERROR(R16/(P16),"-")</f>
        <v>0.66666666666667</v>
      </c>
      <c r="U16" s="337">
        <f>IFERROR(J16/SUM(N16:O17),"-")</f>
        <v>12000</v>
      </c>
      <c r="V16" s="82">
        <v>3</v>
      </c>
      <c r="W16" s="80">
        <f>IF(P16=0,"-",V16/P16)</f>
        <v>0.33333333333333</v>
      </c>
      <c r="X16" s="336">
        <v>76000</v>
      </c>
      <c r="Y16" s="337">
        <f>IFERROR(X16/P16,"-")</f>
        <v>8444.4444444444</v>
      </c>
      <c r="Z16" s="337">
        <f>IFERROR(X16/V16,"-")</f>
        <v>25333.333333333</v>
      </c>
      <c r="AA16" s="331">
        <f>SUM(X16:X17)-SUM(J16:J17)</f>
        <v>-68000</v>
      </c>
      <c r="AB16" s="83">
        <f>SUM(X16:X17)/SUM(J16:J17)</f>
        <v>0.52777777777778</v>
      </c>
      <c r="AC16" s="77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0.11111111111111</v>
      </c>
      <c r="AO16" s="100">
        <v>1</v>
      </c>
      <c r="AP16" s="102">
        <f>IFERROR(AO16/AM16,"-")</f>
        <v>1</v>
      </c>
      <c r="AQ16" s="103">
        <v>43000</v>
      </c>
      <c r="AR16" s="104">
        <f>IFERROR(AQ16/AM16,"-")</f>
        <v>43000</v>
      </c>
      <c r="AS16" s="105"/>
      <c r="AT16" s="105"/>
      <c r="AU16" s="105">
        <v>1</v>
      </c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0.22222222222222</v>
      </c>
      <c r="BG16" s="112">
        <v>1</v>
      </c>
      <c r="BH16" s="114">
        <f>IFERROR(BG16/BE16,"-")</f>
        <v>0.5</v>
      </c>
      <c r="BI16" s="115">
        <v>13000</v>
      </c>
      <c r="BJ16" s="116">
        <f>IFERROR(BI16/BE16,"-")</f>
        <v>6500</v>
      </c>
      <c r="BK16" s="117"/>
      <c r="BL16" s="117">
        <v>1</v>
      </c>
      <c r="BM16" s="117"/>
      <c r="BN16" s="119">
        <v>3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0.33333333333333</v>
      </c>
      <c r="BY16" s="128">
        <v>1</v>
      </c>
      <c r="BZ16" s="129">
        <f>IFERROR(BY16/BW16,"-")</f>
        <v>0.33333333333333</v>
      </c>
      <c r="CA16" s="130">
        <v>20000</v>
      </c>
      <c r="CB16" s="131">
        <f>IFERROR(CA16/BW16,"-")</f>
        <v>6666.6666666667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76000</v>
      </c>
      <c r="CQ16" s="141">
        <v>43000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78"/>
      <c r="B17" s="348" t="s">
        <v>93</v>
      </c>
      <c r="C17" s="348"/>
      <c r="D17" s="348" t="s">
        <v>64</v>
      </c>
      <c r="E17" s="348" t="s">
        <v>89</v>
      </c>
      <c r="F17" s="348" t="s">
        <v>71</v>
      </c>
      <c r="G17" s="90"/>
      <c r="H17" s="90"/>
      <c r="I17" s="90"/>
      <c r="J17" s="331"/>
      <c r="K17" s="79">
        <v>32</v>
      </c>
      <c r="L17" s="79">
        <v>15</v>
      </c>
      <c r="M17" s="79">
        <v>18</v>
      </c>
      <c r="N17" s="91">
        <v>3</v>
      </c>
      <c r="O17" s="92">
        <v>0</v>
      </c>
      <c r="P17" s="93">
        <f>N17+O17</f>
        <v>3</v>
      </c>
      <c r="Q17" s="80">
        <f>IFERROR(P17/M17,"-")</f>
        <v>0.16666666666667</v>
      </c>
      <c r="R17" s="79">
        <v>1</v>
      </c>
      <c r="S17" s="79">
        <v>0</v>
      </c>
      <c r="T17" s="80">
        <f>IFERROR(R17/(P17),"-")</f>
        <v>0.33333333333333</v>
      </c>
      <c r="U17" s="337"/>
      <c r="V17" s="82">
        <v>0</v>
      </c>
      <c r="W17" s="80">
        <f>IF(P17=0,"-",V17/P17)</f>
        <v>0</v>
      </c>
      <c r="X17" s="336">
        <v>0</v>
      </c>
      <c r="Y17" s="337">
        <f>IFERROR(X17/P17,"-")</f>
        <v>0</v>
      </c>
      <c r="Z17" s="337" t="str">
        <f>IFERROR(X17/V17,"-")</f>
        <v>-</v>
      </c>
      <c r="AA17" s="331"/>
      <c r="AB17" s="83"/>
      <c r="AC17" s="77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IFERROR(AO17/AM17,"-")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0.33333333333333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30"/>
      <c r="B18" s="87"/>
      <c r="C18" s="88"/>
      <c r="D18" s="88"/>
      <c r="E18" s="88"/>
      <c r="F18" s="89"/>
      <c r="G18" s="90"/>
      <c r="H18" s="90"/>
      <c r="I18" s="90"/>
      <c r="J18" s="332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8"/>
      <c r="V18" s="25"/>
      <c r="W18" s="25"/>
      <c r="X18" s="338"/>
      <c r="Y18" s="338"/>
      <c r="Z18" s="338"/>
      <c r="AA18" s="338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3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8"/>
      <c r="V19" s="25"/>
      <c r="W19" s="25"/>
      <c r="X19" s="338"/>
      <c r="Y19" s="338"/>
      <c r="Z19" s="338"/>
      <c r="AA19" s="338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1.6744791666667</v>
      </c>
      <c r="B20" s="39"/>
      <c r="C20" s="39"/>
      <c r="D20" s="39"/>
      <c r="E20" s="39"/>
      <c r="F20" s="39"/>
      <c r="G20" s="40" t="s">
        <v>94</v>
      </c>
      <c r="H20" s="40"/>
      <c r="I20" s="40"/>
      <c r="J20" s="334">
        <f>SUM(J6:J19)</f>
        <v>384000</v>
      </c>
      <c r="K20" s="41">
        <f>SUM(K6:K19)</f>
        <v>378</v>
      </c>
      <c r="L20" s="41">
        <f>SUM(L6:L19)</f>
        <v>101</v>
      </c>
      <c r="M20" s="41">
        <f>SUM(M6:M19)</f>
        <v>465</v>
      </c>
      <c r="N20" s="41">
        <f>SUM(N6:N19)</f>
        <v>28</v>
      </c>
      <c r="O20" s="41">
        <f>SUM(O6:O19)</f>
        <v>1</v>
      </c>
      <c r="P20" s="41">
        <f>SUM(P6:P19)</f>
        <v>29</v>
      </c>
      <c r="Q20" s="42">
        <f>IFERROR(P20/M20,"-")</f>
        <v>0.062365591397849</v>
      </c>
      <c r="R20" s="76">
        <f>SUM(R6:R19)</f>
        <v>12</v>
      </c>
      <c r="S20" s="76">
        <f>SUM(S6:S19)</f>
        <v>5</v>
      </c>
      <c r="T20" s="42">
        <f>IFERROR(R20/P20,"-")</f>
        <v>0.41379310344828</v>
      </c>
      <c r="U20" s="339">
        <f>IFERROR(J20/P20,"-")</f>
        <v>13241.379310345</v>
      </c>
      <c r="V20" s="44">
        <f>SUM(V6:V19)</f>
        <v>8</v>
      </c>
      <c r="W20" s="42">
        <f>IFERROR(V20/P20,"-")</f>
        <v>0.27586206896552</v>
      </c>
      <c r="X20" s="334">
        <f>SUM(X6:X19)</f>
        <v>643000</v>
      </c>
      <c r="Y20" s="334">
        <f>IFERROR(X20/P20,"-")</f>
        <v>22172.413793103</v>
      </c>
      <c r="Z20" s="334">
        <f>IFERROR(X20/V20,"-")</f>
        <v>80375</v>
      </c>
      <c r="AA20" s="334">
        <f>X20-J20</f>
        <v>259000</v>
      </c>
      <c r="AB20" s="45">
        <f>X20/J20</f>
        <v>1.6744791666667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5"/>
    <mergeCell ref="J6:J15"/>
    <mergeCell ref="U6:U15"/>
    <mergeCell ref="AA6:AA15"/>
    <mergeCell ref="AB6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95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0.582</v>
      </c>
      <c r="B10" s="348" t="s">
        <v>96</v>
      </c>
      <c r="C10" s="348"/>
      <c r="D10" s="348"/>
      <c r="E10" s="348"/>
      <c r="F10" s="348" t="s">
        <v>66</v>
      </c>
      <c r="G10" s="90" t="s">
        <v>97</v>
      </c>
      <c r="H10" s="90"/>
      <c r="I10" s="90" t="s">
        <v>98</v>
      </c>
      <c r="J10" s="331">
        <v>500000</v>
      </c>
      <c r="K10" s="79">
        <v>36</v>
      </c>
      <c r="L10" s="79">
        <v>0</v>
      </c>
      <c r="M10" s="79">
        <v>175</v>
      </c>
      <c r="N10" s="91">
        <v>10</v>
      </c>
      <c r="O10" s="92">
        <v>0</v>
      </c>
      <c r="P10" s="93">
        <f>N10+O10</f>
        <v>10</v>
      </c>
      <c r="Q10" s="80">
        <f>IFERROR(P10/M10,"-")</f>
        <v>0.057142857142857</v>
      </c>
      <c r="R10" s="79">
        <v>2</v>
      </c>
      <c r="S10" s="79">
        <v>6</v>
      </c>
      <c r="T10" s="80">
        <f>IFERROR(R10/(P10),"-")</f>
        <v>0.2</v>
      </c>
      <c r="U10" s="337">
        <f>IFERROR(J10/SUM(N10:O15),"-")</f>
        <v>13513.513513514</v>
      </c>
      <c r="V10" s="82">
        <v>0</v>
      </c>
      <c r="W10" s="80">
        <f>IF(P10=0,"-",V10/P10)</f>
        <v>0</v>
      </c>
      <c r="X10" s="336">
        <v>0</v>
      </c>
      <c r="Y10" s="337">
        <f>IFERROR(X10/P10,"-")</f>
        <v>0</v>
      </c>
      <c r="Z10" s="337" t="str">
        <f>IFERROR(X10/V10,"-")</f>
        <v>-</v>
      </c>
      <c r="AA10" s="331">
        <f>SUM(X10:X15)-SUM(J10:J15)</f>
        <v>-209000</v>
      </c>
      <c r="AB10" s="83">
        <f>SUM(X10:X15)/SUM(J10:J15)</f>
        <v>0.582</v>
      </c>
      <c r="AC10" s="77"/>
      <c r="AD10" s="94">
        <v>1</v>
      </c>
      <c r="AE10" s="95">
        <f>IF(P10=0,"",IF(AD10=0,"",(AD10/P10)))</f>
        <v>0.1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0.4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99</v>
      </c>
      <c r="C11" s="348"/>
      <c r="D11" s="348"/>
      <c r="E11" s="348"/>
      <c r="F11" s="348" t="s">
        <v>66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100</v>
      </c>
      <c r="C12" s="348"/>
      <c r="D12" s="348"/>
      <c r="E12" s="348"/>
      <c r="F12" s="348" t="s">
        <v>66</v>
      </c>
      <c r="G12" s="90"/>
      <c r="H12" s="90"/>
      <c r="I12" s="90"/>
      <c r="J12" s="332"/>
      <c r="K12" s="34">
        <v>0</v>
      </c>
      <c r="L12" s="34">
        <v>0</v>
      </c>
      <c r="M12" s="31">
        <v>0</v>
      </c>
      <c r="N12" s="23">
        <v>0</v>
      </c>
      <c r="O12" s="23">
        <v>0</v>
      </c>
      <c r="P12" s="23">
        <f>N12+O12</f>
        <v>0</v>
      </c>
      <c r="Q12" s="32" t="str">
        <f>IFERROR(P12/M12,"-")</f>
        <v>-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101</v>
      </c>
      <c r="C13" s="348"/>
      <c r="D13" s="348"/>
      <c r="E13" s="348"/>
      <c r="F13" s="348" t="s">
        <v>71</v>
      </c>
      <c r="G13" s="36"/>
      <c r="H13" s="36"/>
      <c r="I13" s="73"/>
      <c r="J13" s="333"/>
      <c r="K13" s="34">
        <v>5</v>
      </c>
      <c r="L13" s="34">
        <v>3</v>
      </c>
      <c r="M13" s="31">
        <v>1</v>
      </c>
      <c r="N13" s="23">
        <v>0</v>
      </c>
      <c r="O13" s="23">
        <v>0</v>
      </c>
      <c r="P13" s="23">
        <f>N13+O13</f>
        <v>0</v>
      </c>
      <c r="Q13" s="32">
        <f>IFERROR(P13/M13,"-")</f>
        <v>0</v>
      </c>
      <c r="R13" s="32">
        <v>0</v>
      </c>
      <c r="S13" s="23">
        <v>0</v>
      </c>
      <c r="T13" s="32" t="str">
        <f>IFERROR(R13/(P13),"-")</f>
        <v>-</v>
      </c>
      <c r="U13" s="338"/>
      <c r="V13" s="25">
        <v>0</v>
      </c>
      <c r="W13" s="25" t="str">
        <f>IF(P13=0,"-",V13/P13)</f>
        <v>-</v>
      </c>
      <c r="X13" s="338">
        <v>0</v>
      </c>
      <c r="Y13" s="338" t="str">
        <f>IFERROR(X13/P13,"-")</f>
        <v>-</v>
      </c>
      <c r="Z13" s="338" t="str">
        <f>IFERROR(X13/V13,"-")</f>
        <v>-</v>
      </c>
      <c r="AA13" s="338"/>
      <c r="AB13" s="33"/>
      <c r="AC13" s="59"/>
      <c r="AD13" s="61"/>
      <c r="AE13" s="62" t="str">
        <f>IF(P13=0,"",IF(AD13=0,"",(AD13/P13)))</f>
        <v/>
      </c>
      <c r="AF13" s="61"/>
      <c r="AG13" s="65" t="str">
        <f>IFERROR(AF13/AD13,"-")</f>
        <v>-</v>
      </c>
      <c r="AH13" s="66"/>
      <c r="AI13" s="67" t="str">
        <f>IFERROR(AH13/AD13,"-")</f>
        <v>-</v>
      </c>
      <c r="AJ13" s="68"/>
      <c r="AK13" s="68"/>
      <c r="AL13" s="68"/>
      <c r="AM13" s="61"/>
      <c r="AN13" s="62" t="str">
        <f>IF(P13=0,"",IF(AM13=0,"",(AM13/P13)))</f>
        <v/>
      </c>
      <c r="AO13" s="61"/>
      <c r="AP13" s="65" t="str">
        <f>IFERROR(AO13/AM13,"-")</f>
        <v>-</v>
      </c>
      <c r="AQ13" s="66"/>
      <c r="AR13" s="67" t="str">
        <f>IFERROR(AQ13/AM13,"-")</f>
        <v>-</v>
      </c>
      <c r="AS13" s="68"/>
      <c r="AT13" s="68"/>
      <c r="AU13" s="68"/>
      <c r="AV13" s="61"/>
      <c r="AW13" s="62" t="str">
        <f>IF(P13=0,"",IF(AV13=0,"",(AV13/P13)))</f>
        <v/>
      </c>
      <c r="AX13" s="61"/>
      <c r="AY13" s="65" t="str">
        <f>IFERROR(AX13/AV13,"-")</f>
        <v>-</v>
      </c>
      <c r="AZ13" s="66"/>
      <c r="BA13" s="67" t="str">
        <f>IFERROR(AZ13/AV13,"-")</f>
        <v>-</v>
      </c>
      <c r="BB13" s="68"/>
      <c r="BC13" s="68"/>
      <c r="BD13" s="68"/>
      <c r="BE13" s="61"/>
      <c r="BF13" s="62" t="str">
        <f>IF(P13=0,"",IF(BE13=0,"",(BE13/P13)))</f>
        <v/>
      </c>
      <c r="BG13" s="61"/>
      <c r="BH13" s="65" t="str">
        <f>IFERROR(BG13/BE13,"-")</f>
        <v>-</v>
      </c>
      <c r="BI13" s="66"/>
      <c r="BJ13" s="67" t="str">
        <f>IFERROR(BI13/BE13,"-")</f>
        <v>-</v>
      </c>
      <c r="BK13" s="68"/>
      <c r="BL13" s="68"/>
      <c r="BM13" s="68"/>
      <c r="BN13" s="63"/>
      <c r="BO13" s="64" t="str">
        <f>IF(P13=0,"",IF(BN13=0,"",(BN13/P13)))</f>
        <v/>
      </c>
      <c r="BP13" s="61"/>
      <c r="BQ13" s="65" t="str">
        <f>IFERROR(BP13/BN13,"-")</f>
        <v>-</v>
      </c>
      <c r="BR13" s="66"/>
      <c r="BS13" s="67" t="str">
        <f>IFERROR(BR13/BN13,"-")</f>
        <v>-</v>
      </c>
      <c r="BT13" s="68"/>
      <c r="BU13" s="68"/>
      <c r="BV13" s="68"/>
      <c r="BW13" s="63"/>
      <c r="BX13" s="64" t="str">
        <f>IF(P13=0,"",IF(BW13=0,"",(BW13/P13)))</f>
        <v/>
      </c>
      <c r="BY13" s="61"/>
      <c r="BZ13" s="65" t="str">
        <f>IFERROR(BY13/BW13,"-")</f>
        <v>-</v>
      </c>
      <c r="CA13" s="66"/>
      <c r="CB13" s="67" t="str">
        <f>IFERROR(CA13/BW13,"-")</f>
        <v>-</v>
      </c>
      <c r="CC13" s="68"/>
      <c r="CD13" s="68"/>
      <c r="CE13" s="68"/>
      <c r="CF13" s="63"/>
      <c r="CG13" s="64" t="str">
        <f>IF(P13=0,"",IF(CF13=0,"",(CF13/P13)))</f>
        <v/>
      </c>
      <c r="CH13" s="61"/>
      <c r="CI13" s="65" t="str">
        <f>IFERROR(CH13/CF13,"-")</f>
        <v>-</v>
      </c>
      <c r="CJ13" s="66"/>
      <c r="CK13" s="67" t="str">
        <f>IFERROR(CJ13/CF13,"-")</f>
        <v>-</v>
      </c>
      <c r="CL13" s="68"/>
      <c r="CM13" s="68"/>
      <c r="CN13" s="68"/>
      <c r="CO13" s="69">
        <v>0</v>
      </c>
      <c r="CP13" s="66">
        <v>0</v>
      </c>
      <c r="CQ13" s="66"/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102</v>
      </c>
      <c r="C14" s="348"/>
      <c r="D14" s="348"/>
      <c r="E14" s="348"/>
      <c r="F14" s="348" t="s">
        <v>71</v>
      </c>
      <c r="G14" s="40"/>
      <c r="H14" s="40"/>
      <c r="I14" s="40"/>
      <c r="J14" s="334"/>
      <c r="K14" s="41">
        <v>236</v>
      </c>
      <c r="L14" s="41">
        <v>135</v>
      </c>
      <c r="M14" s="41">
        <v>142</v>
      </c>
      <c r="N14" s="41">
        <v>26</v>
      </c>
      <c r="O14" s="41">
        <v>1</v>
      </c>
      <c r="P14" s="41">
        <f>N14+O14</f>
        <v>27</v>
      </c>
      <c r="Q14" s="42">
        <f>IFERROR(P14/M14,"-")</f>
        <v>0.19014084507042</v>
      </c>
      <c r="R14" s="76">
        <v>13</v>
      </c>
      <c r="S14" s="76">
        <v>1</v>
      </c>
      <c r="T14" s="42">
        <f>IFERROR(R14/(P14),"-")</f>
        <v>0.48148148148148</v>
      </c>
      <c r="U14" s="339"/>
      <c r="V14" s="44">
        <v>2</v>
      </c>
      <c r="W14" s="42">
        <f>IF(P14=0,"-",V14/P14)</f>
        <v>0.074074074074074</v>
      </c>
      <c r="X14" s="334">
        <v>291000</v>
      </c>
      <c r="Y14" s="334">
        <f>IFERROR(X14/P14,"-")</f>
        <v>10777.777777778</v>
      </c>
      <c r="Z14" s="334">
        <f>IFERROR(X14/V14,"-")</f>
        <v>145500</v>
      </c>
      <c r="AA14" s="334"/>
      <c r="AB14" s="45"/>
      <c r="AC14" s="58"/>
      <c r="AD14" s="60">
        <v>1</v>
      </c>
      <c r="AE14" s="60">
        <f>IF(P14=0,"",IF(AD14=0,"",(AD14/P14)))</f>
        <v>0.037037037037037</v>
      </c>
      <c r="AF14" s="60"/>
      <c r="AG14" s="60">
        <f>IFERROR(AF14/AD14,"-")</f>
        <v>0</v>
      </c>
      <c r="AH14" s="60"/>
      <c r="AI14" s="60">
        <f>IFERROR(AH14/AD14,"-")</f>
        <v>0</v>
      </c>
      <c r="AJ14" s="60"/>
      <c r="AK14" s="60"/>
      <c r="AL14" s="60"/>
      <c r="AM14" s="60">
        <v>2</v>
      </c>
      <c r="AN14" s="60">
        <f>IF(P14=0,"",IF(AM14=0,"",(AM14/P14)))</f>
        <v>0.074074074074074</v>
      </c>
      <c r="AO14" s="60"/>
      <c r="AP14" s="60">
        <f>IFERROR(AO14/AM14,"-")</f>
        <v>0</v>
      </c>
      <c r="AQ14" s="60"/>
      <c r="AR14" s="60">
        <f>IFERROR(AQ14/AM14,"-")</f>
        <v>0</v>
      </c>
      <c r="AS14" s="60"/>
      <c r="AT14" s="60"/>
      <c r="AU14" s="60"/>
      <c r="AV14" s="60">
        <v>1</v>
      </c>
      <c r="AW14" s="60">
        <f>IF(P14=0,"",IF(AV14=0,"",(AV14/P14)))</f>
        <v>0.037037037037037</v>
      </c>
      <c r="AX14" s="60"/>
      <c r="AY14" s="60">
        <f>IFERROR(AX14/AV14,"-")</f>
        <v>0</v>
      </c>
      <c r="AZ14" s="60"/>
      <c r="BA14" s="60">
        <f>IFERROR(AZ14/AV14,"-")</f>
        <v>0</v>
      </c>
      <c r="BB14" s="60"/>
      <c r="BC14" s="60"/>
      <c r="BD14" s="60"/>
      <c r="BE14" s="60">
        <v>7</v>
      </c>
      <c r="BF14" s="60">
        <f>IF(P14=0,"",IF(BE14=0,"",(BE14/P14)))</f>
        <v>0.25925925925926</v>
      </c>
      <c r="BG14" s="60"/>
      <c r="BH14" s="60">
        <f>IFERROR(BG14/BE14,"-")</f>
        <v>0</v>
      </c>
      <c r="BI14" s="60"/>
      <c r="BJ14" s="60">
        <f>IFERROR(BI14/BE14,"-")</f>
        <v>0</v>
      </c>
      <c r="BK14" s="60"/>
      <c r="BL14" s="60"/>
      <c r="BM14" s="60"/>
      <c r="BN14" s="60">
        <v>10</v>
      </c>
      <c r="BO14" s="60">
        <f>IF(P14=0,"",IF(BN14=0,"",(BN14/P14)))</f>
        <v>0.37037037037037</v>
      </c>
      <c r="BP14" s="60">
        <v>1</v>
      </c>
      <c r="BQ14" s="60">
        <f>IFERROR(BP14/BN14,"-")</f>
        <v>0.1</v>
      </c>
      <c r="BR14" s="60">
        <v>124000</v>
      </c>
      <c r="BS14" s="60">
        <f>IFERROR(BR14/BN14,"-")</f>
        <v>12400</v>
      </c>
      <c r="BT14" s="60"/>
      <c r="BU14" s="60"/>
      <c r="BV14" s="60">
        <v>1</v>
      </c>
      <c r="BW14" s="60">
        <v>4</v>
      </c>
      <c r="BX14" s="60">
        <f>IF(P14=0,"",IF(BW14=0,"",(BW14/P14)))</f>
        <v>0.14814814814815</v>
      </c>
      <c r="BY14" s="60"/>
      <c r="BZ14" s="60">
        <f>IFERROR(BY14/BW14,"-")</f>
        <v>0</v>
      </c>
      <c r="CA14" s="60"/>
      <c r="CB14" s="60">
        <f>IFERROR(CA14/BW14,"-")</f>
        <v>0</v>
      </c>
      <c r="CC14" s="60"/>
      <c r="CD14" s="60"/>
      <c r="CE14" s="60"/>
      <c r="CF14" s="60">
        <v>2</v>
      </c>
      <c r="CG14" s="60">
        <f>IF(P14=0,"",IF(CF14=0,"",(CF14/P14)))</f>
        <v>0.074074074074074</v>
      </c>
      <c r="CH14" s="60">
        <v>1</v>
      </c>
      <c r="CI14" s="60">
        <f>IFERROR(CH14/CF14,"-")</f>
        <v>0.5</v>
      </c>
      <c r="CJ14" s="60">
        <v>167000</v>
      </c>
      <c r="CK14" s="60">
        <f>IFERROR(CJ14/CF14,"-")</f>
        <v>83500</v>
      </c>
      <c r="CL14" s="60"/>
      <c r="CM14" s="60"/>
      <c r="CN14" s="60">
        <v>1</v>
      </c>
      <c r="CO14" s="60">
        <v>2</v>
      </c>
      <c r="CP14" s="60">
        <v>291000</v>
      </c>
      <c r="CQ14" s="60">
        <v>167000</v>
      </c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103</v>
      </c>
      <c r="C15" s="348"/>
      <c r="D15" s="348"/>
      <c r="E15" s="348"/>
      <c r="F15" s="348" t="s">
        <v>71</v>
      </c>
      <c r="G15" s="72"/>
      <c r="H15" s="72"/>
      <c r="I15" s="72"/>
      <c r="K15" s="72">
        <v>1</v>
      </c>
      <c r="L15" s="72">
        <v>1</v>
      </c>
      <c r="M15" s="72">
        <v>0</v>
      </c>
      <c r="N15" s="72">
        <v>0</v>
      </c>
      <c r="O15" s="72">
        <v>0</v>
      </c>
      <c r="P15" s="72">
        <f>N15+O15</f>
        <v>0</v>
      </c>
      <c r="Q15" s="72" t="str">
        <f>IFERROR(P15/M15,"-")</f>
        <v>-</v>
      </c>
      <c r="R15" s="72">
        <v>0</v>
      </c>
      <c r="S15" s="72">
        <v>0</v>
      </c>
      <c r="T15" s="72" t="str">
        <f>IFERROR(R15/(P15),"-")</f>
        <v>-</v>
      </c>
      <c r="V15" s="72">
        <v>0</v>
      </c>
      <c r="W15" s="72" t="str">
        <f>IF(P15=0,"-",V15/P15)</f>
        <v>-</v>
      </c>
      <c r="X15" s="72">
        <v>0</v>
      </c>
      <c r="Y15" s="72" t="str">
        <f>IFERROR(X15/P15,"-")</f>
        <v>-</v>
      </c>
      <c r="Z15" s="72" t="str">
        <f>IFERROR(X15/V15,"-")</f>
        <v>-</v>
      </c>
      <c r="AD15" s="72"/>
      <c r="AE15" s="72" t="str">
        <f>IF(P15=0,"",IF(AD15=0,"",(AD15/P15)))</f>
        <v/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 t="str">
        <f>IF(P15=0,"",IF(AM15=0,"",(AM15/P15)))</f>
        <v/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 t="str">
        <f>IF(P15=0,"",IF(AV15=0,"",(AV15/P15)))</f>
        <v/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 t="str">
        <f>IF(P15=0,"",IF(BE15=0,"",(BE15/P15)))</f>
        <v/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 t="str">
        <f>IF(P15=0,"",IF(BN15=0,"",(BN15/P15)))</f>
        <v/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 t="str">
        <f>IF(P15=0,"",IF(BW15=0,"",(BW15/P15)))</f>
        <v/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/>
      <c r="CG15" s="72" t="str">
        <f>IF(P15=0,"",IF(CF15=0,"",(CF15/P15)))</f>
        <v/>
      </c>
      <c r="CH15" s="72"/>
      <c r="CI15" s="72" t="str">
        <f>IFERROR(CH15/CF15,"-")</f>
        <v>-</v>
      </c>
      <c r="CJ15" s="72"/>
      <c r="CK15" s="72" t="str">
        <f>IFERROR(CJ15/CF15,"-")</f>
        <v>-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0.582</v>
      </c>
      <c r="G18" s="72" t="s">
        <v>104</v>
      </c>
      <c r="J18" s="72">
        <f>SUM(J6:J17)</f>
        <v>500000</v>
      </c>
      <c r="K18" s="72">
        <f>SUM(K6:K17)</f>
        <v>278</v>
      </c>
      <c r="L18" s="72">
        <f>SUM(L6:L17)</f>
        <v>139</v>
      </c>
      <c r="M18" s="72">
        <f>SUM(M6:M17)</f>
        <v>318</v>
      </c>
      <c r="N18" s="72">
        <f>SUM(N6:N17)</f>
        <v>36</v>
      </c>
      <c r="O18" s="72">
        <f>SUM(O6:O17)</f>
        <v>1</v>
      </c>
      <c r="P18" s="72">
        <f>SUM(P6:P17)</f>
        <v>37</v>
      </c>
      <c r="Q18" s="72">
        <f>IFERROR(P18/M18,"-")</f>
        <v>0.11635220125786</v>
      </c>
      <c r="R18" s="72">
        <f>SUM(R6:R17)</f>
        <v>15</v>
      </c>
      <c r="S18" s="72">
        <f>SUM(S6:S17)</f>
        <v>7</v>
      </c>
      <c r="T18" s="72">
        <f>IFERROR(R18/P18,"-")</f>
        <v>0.40540540540541</v>
      </c>
      <c r="U18" s="72">
        <f>IFERROR(J18/P18,"-")</f>
        <v>13513.513513514</v>
      </c>
      <c r="V18" s="72">
        <f>SUM(V6:V17)</f>
        <v>2</v>
      </c>
      <c r="W18" s="72">
        <f>IFERROR(V18/P18,"-")</f>
        <v>0.054054054054054</v>
      </c>
      <c r="X18" s="72">
        <f>SUM(X6:X17)</f>
        <v>291000</v>
      </c>
      <c r="Y18" s="72">
        <f>IFERROR(X18/P18,"-")</f>
        <v>7864.8648648649</v>
      </c>
      <c r="Z18" s="72">
        <f>IFERROR(X18/V18,"-")</f>
        <v>145500</v>
      </c>
      <c r="AA18" s="72">
        <f>X18-J18</f>
        <v>-209000</v>
      </c>
      <c r="AB18" s="72">
        <f>X18/J18</f>
        <v>0.582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105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2.6</v>
      </c>
      <c r="B6" s="348" t="s">
        <v>106</v>
      </c>
      <c r="C6" s="348" t="s">
        <v>107</v>
      </c>
      <c r="D6" s="348" t="s">
        <v>108</v>
      </c>
      <c r="E6" s="348" t="s">
        <v>109</v>
      </c>
      <c r="F6" s="348" t="s">
        <v>66</v>
      </c>
      <c r="G6" s="90" t="s">
        <v>110</v>
      </c>
      <c r="H6" s="90" t="s">
        <v>111</v>
      </c>
      <c r="I6" s="90" t="s">
        <v>112</v>
      </c>
      <c r="J6" s="331">
        <v>150000</v>
      </c>
      <c r="K6" s="79">
        <v>8</v>
      </c>
      <c r="L6" s="79">
        <v>0</v>
      </c>
      <c r="M6" s="79">
        <v>58</v>
      </c>
      <c r="N6" s="91">
        <v>3</v>
      </c>
      <c r="O6" s="92">
        <v>0</v>
      </c>
      <c r="P6" s="93">
        <f>N6+O6</f>
        <v>3</v>
      </c>
      <c r="Q6" s="80">
        <f>IFERROR(P6/M6,"-")</f>
        <v>0.051724137931034</v>
      </c>
      <c r="R6" s="79">
        <v>0</v>
      </c>
      <c r="S6" s="79">
        <v>2</v>
      </c>
      <c r="T6" s="80">
        <f>IFERROR(R6/(P6),"-")</f>
        <v>0</v>
      </c>
      <c r="U6" s="337">
        <f>IFERROR(J6/SUM(N6:O7),"-")</f>
        <v>4054.0540540541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SUM(X6:X7)-SUM(J6:J7)</f>
        <v>240000</v>
      </c>
      <c r="AB6" s="83">
        <f>SUM(X6:X7)/SUM(J6:J7)</f>
        <v>2.6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113</v>
      </c>
      <c r="C7" s="348"/>
      <c r="D7" s="348"/>
      <c r="E7" s="348"/>
      <c r="F7" s="348" t="s">
        <v>71</v>
      </c>
      <c r="G7" s="90"/>
      <c r="H7" s="90"/>
      <c r="I7" s="90"/>
      <c r="J7" s="331"/>
      <c r="K7" s="79">
        <v>149</v>
      </c>
      <c r="L7" s="79">
        <v>97</v>
      </c>
      <c r="M7" s="79">
        <v>101</v>
      </c>
      <c r="N7" s="91">
        <v>34</v>
      </c>
      <c r="O7" s="92">
        <v>0</v>
      </c>
      <c r="P7" s="93">
        <f>N7+O7</f>
        <v>34</v>
      </c>
      <c r="Q7" s="80">
        <f>IFERROR(P7/M7,"-")</f>
        <v>0.33663366336634</v>
      </c>
      <c r="R7" s="79">
        <v>11</v>
      </c>
      <c r="S7" s="79">
        <v>8</v>
      </c>
      <c r="T7" s="80">
        <f>IFERROR(R7/(P7),"-")</f>
        <v>0.32352941176471</v>
      </c>
      <c r="U7" s="337"/>
      <c r="V7" s="82">
        <v>3</v>
      </c>
      <c r="W7" s="80">
        <f>IF(P7=0,"-",V7/P7)</f>
        <v>0.088235294117647</v>
      </c>
      <c r="X7" s="336">
        <v>390000</v>
      </c>
      <c r="Y7" s="337">
        <f>IFERROR(X7/P7,"-")</f>
        <v>11470.588235294</v>
      </c>
      <c r="Z7" s="337">
        <f>IFERROR(X7/V7,"-")</f>
        <v>130000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0.11764705882353</v>
      </c>
      <c r="AO7" s="100">
        <v>1</v>
      </c>
      <c r="AP7" s="102">
        <f>IFERROR(AO7/AM7,"-")</f>
        <v>0.25</v>
      </c>
      <c r="AQ7" s="103">
        <v>3000</v>
      </c>
      <c r="AR7" s="104">
        <f>IFERROR(AQ7/AM7,"-")</f>
        <v>750</v>
      </c>
      <c r="AS7" s="105">
        <v>1</v>
      </c>
      <c r="AT7" s="105"/>
      <c r="AU7" s="105"/>
      <c r="AV7" s="106">
        <v>8</v>
      </c>
      <c r="AW7" s="107">
        <f>IF(P7=0,"",IF(AV7=0,"",(AV7/P7)))</f>
        <v>0.23529411764706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0.14705882352941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0.23529411764706</v>
      </c>
      <c r="BP7" s="121">
        <v>1</v>
      </c>
      <c r="BQ7" s="122">
        <f>IFERROR(BP7/BN7,"-")</f>
        <v>0.125</v>
      </c>
      <c r="BR7" s="123">
        <v>200000</v>
      </c>
      <c r="BS7" s="124">
        <f>IFERROR(BR7/BN7,"-")</f>
        <v>25000</v>
      </c>
      <c r="BT7" s="125"/>
      <c r="BU7" s="125"/>
      <c r="BV7" s="125">
        <v>1</v>
      </c>
      <c r="BW7" s="126">
        <v>7</v>
      </c>
      <c r="BX7" s="127">
        <f>IF(P7=0,"",IF(BW7=0,"",(BW7/P7)))</f>
        <v>0.20588235294118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0.058823529411765</v>
      </c>
      <c r="CH7" s="135">
        <v>1</v>
      </c>
      <c r="CI7" s="136">
        <f>IFERROR(CH7/CF7,"-")</f>
        <v>0.5</v>
      </c>
      <c r="CJ7" s="137">
        <v>187000</v>
      </c>
      <c r="CK7" s="138">
        <f>IFERROR(CJ7/CF7,"-")</f>
        <v>93500</v>
      </c>
      <c r="CL7" s="139"/>
      <c r="CM7" s="139"/>
      <c r="CN7" s="139">
        <v>1</v>
      </c>
      <c r="CO7" s="140">
        <v>3</v>
      </c>
      <c r="CP7" s="141">
        <v>390000</v>
      </c>
      <c r="CQ7" s="141">
        <v>200000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2.6</v>
      </c>
      <c r="B10" s="39"/>
      <c r="C10" s="39"/>
      <c r="D10" s="39"/>
      <c r="E10" s="39"/>
      <c r="F10" s="39"/>
      <c r="G10" s="40" t="s">
        <v>114</v>
      </c>
      <c r="H10" s="40"/>
      <c r="I10" s="40"/>
      <c r="J10" s="334">
        <f>SUM(J6:J9)</f>
        <v>150000</v>
      </c>
      <c r="K10" s="41">
        <f>SUM(K6:K9)</f>
        <v>157</v>
      </c>
      <c r="L10" s="41">
        <f>SUM(L6:L9)</f>
        <v>97</v>
      </c>
      <c r="M10" s="41">
        <f>SUM(M6:M9)</f>
        <v>159</v>
      </c>
      <c r="N10" s="41">
        <f>SUM(N6:N9)</f>
        <v>37</v>
      </c>
      <c r="O10" s="41">
        <f>SUM(O6:O9)</f>
        <v>0</v>
      </c>
      <c r="P10" s="41">
        <f>SUM(P6:P9)</f>
        <v>37</v>
      </c>
      <c r="Q10" s="42">
        <f>IFERROR(P10/M10,"-")</f>
        <v>0.23270440251572</v>
      </c>
      <c r="R10" s="76">
        <f>SUM(R6:R9)</f>
        <v>11</v>
      </c>
      <c r="S10" s="76">
        <f>SUM(S6:S9)</f>
        <v>10</v>
      </c>
      <c r="T10" s="42">
        <f>IFERROR(R10/P10,"-")</f>
        <v>0.2972972972973</v>
      </c>
      <c r="U10" s="339">
        <f>IFERROR(J10/P10,"-")</f>
        <v>4054.0540540541</v>
      </c>
      <c r="V10" s="44">
        <f>SUM(V6:V9)</f>
        <v>3</v>
      </c>
      <c r="W10" s="42">
        <f>IFERROR(V10/P10,"-")</f>
        <v>0.081081081081081</v>
      </c>
      <c r="X10" s="334">
        <f>SUM(X6:X9)</f>
        <v>390000</v>
      </c>
      <c r="Y10" s="334">
        <f>IFERROR(X10/P10,"-")</f>
        <v>10540.540540541</v>
      </c>
      <c r="Z10" s="334">
        <f>IFERROR(X10/V10,"-")</f>
        <v>130000</v>
      </c>
      <c r="AA10" s="334">
        <f>X10-J10</f>
        <v>240000</v>
      </c>
      <c r="AB10" s="45">
        <f>X10/J10</f>
        <v>2.6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27</v>
      </c>
      <c r="B2" s="147" t="s">
        <v>28</v>
      </c>
      <c r="E2" s="149"/>
      <c r="F2" s="149"/>
      <c r="G2" s="149"/>
      <c r="H2" s="149"/>
      <c r="I2" s="149"/>
      <c r="J2" s="150"/>
      <c r="K2" s="150"/>
      <c r="L2" s="150" t="s">
        <v>29</v>
      </c>
      <c r="M2" s="150"/>
      <c r="N2" s="150"/>
      <c r="O2" s="150" t="s">
        <v>30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31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32</v>
      </c>
      <c r="CK2" s="308" t="s">
        <v>33</v>
      </c>
      <c r="CL2" s="311" t="s">
        <v>34</v>
      </c>
      <c r="CM2" s="312"/>
      <c r="CN2" s="313"/>
    </row>
    <row r="3" spans="1:94" customHeight="1" ht="14.25">
      <c r="A3" s="147" t="s">
        <v>115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36</v>
      </c>
      <c r="Z3" s="320"/>
      <c r="AA3" s="320"/>
      <c r="AB3" s="320"/>
      <c r="AC3" s="320"/>
      <c r="AD3" s="320"/>
      <c r="AE3" s="320"/>
      <c r="AF3" s="320"/>
      <c r="AG3" s="320"/>
      <c r="AH3" s="321" t="s">
        <v>37</v>
      </c>
      <c r="AI3" s="322"/>
      <c r="AJ3" s="322"/>
      <c r="AK3" s="322"/>
      <c r="AL3" s="322"/>
      <c r="AM3" s="322"/>
      <c r="AN3" s="322"/>
      <c r="AO3" s="322"/>
      <c r="AP3" s="323"/>
      <c r="AQ3" s="324" t="s">
        <v>38</v>
      </c>
      <c r="AR3" s="325"/>
      <c r="AS3" s="325"/>
      <c r="AT3" s="325"/>
      <c r="AU3" s="325"/>
      <c r="AV3" s="325"/>
      <c r="AW3" s="325"/>
      <c r="AX3" s="325"/>
      <c r="AY3" s="326"/>
      <c r="AZ3" s="327" t="s">
        <v>39</v>
      </c>
      <c r="BA3" s="328"/>
      <c r="BB3" s="328"/>
      <c r="BC3" s="328"/>
      <c r="BD3" s="328"/>
      <c r="BE3" s="328"/>
      <c r="BF3" s="328"/>
      <c r="BG3" s="328"/>
      <c r="BH3" s="329"/>
      <c r="BI3" s="314" t="s">
        <v>40</v>
      </c>
      <c r="BJ3" s="315"/>
      <c r="BK3" s="315"/>
      <c r="BL3" s="315"/>
      <c r="BM3" s="315"/>
      <c r="BN3" s="315"/>
      <c r="BO3" s="315"/>
      <c r="BP3" s="315"/>
      <c r="BQ3" s="316"/>
      <c r="BR3" s="295" t="s">
        <v>41</v>
      </c>
      <c r="BS3" s="296"/>
      <c r="BT3" s="296"/>
      <c r="BU3" s="296"/>
      <c r="BV3" s="296"/>
      <c r="BW3" s="296"/>
      <c r="BX3" s="296"/>
      <c r="BY3" s="296"/>
      <c r="BZ3" s="297"/>
      <c r="CA3" s="298" t="s">
        <v>42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43</v>
      </c>
      <c r="CM3" s="302"/>
      <c r="CN3" s="303" t="s">
        <v>44</v>
      </c>
    </row>
    <row r="4" spans="1:94">
      <c r="A4" s="153"/>
      <c r="B4" s="154" t="s">
        <v>45</v>
      </c>
      <c r="C4" s="154" t="s">
        <v>116</v>
      </c>
      <c r="D4" s="155" t="s">
        <v>49</v>
      </c>
      <c r="E4" s="154" t="s">
        <v>50</v>
      </c>
      <c r="F4" s="156" t="s">
        <v>52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53</v>
      </c>
      <c r="Z4" s="160" t="s">
        <v>54</v>
      </c>
      <c r="AA4" s="160" t="s">
        <v>55</v>
      </c>
      <c r="AB4" s="160" t="s">
        <v>17</v>
      </c>
      <c r="AC4" s="160" t="s">
        <v>56</v>
      </c>
      <c r="AD4" s="160" t="s">
        <v>57</v>
      </c>
      <c r="AE4" s="160" t="s">
        <v>58</v>
      </c>
      <c r="AF4" s="160" t="s">
        <v>59</v>
      </c>
      <c r="AG4" s="160" t="s">
        <v>60</v>
      </c>
      <c r="AH4" s="161" t="s">
        <v>53</v>
      </c>
      <c r="AI4" s="161" t="s">
        <v>54</v>
      </c>
      <c r="AJ4" s="161" t="s">
        <v>55</v>
      </c>
      <c r="AK4" s="161" t="s">
        <v>17</v>
      </c>
      <c r="AL4" s="161" t="s">
        <v>56</v>
      </c>
      <c r="AM4" s="161" t="s">
        <v>57</v>
      </c>
      <c r="AN4" s="161" t="s">
        <v>58</v>
      </c>
      <c r="AO4" s="161" t="s">
        <v>59</v>
      </c>
      <c r="AP4" s="161" t="s">
        <v>60</v>
      </c>
      <c r="AQ4" s="162" t="s">
        <v>53</v>
      </c>
      <c r="AR4" s="162" t="s">
        <v>54</v>
      </c>
      <c r="AS4" s="162" t="s">
        <v>55</v>
      </c>
      <c r="AT4" s="162" t="s">
        <v>17</v>
      </c>
      <c r="AU4" s="162" t="s">
        <v>56</v>
      </c>
      <c r="AV4" s="162" t="s">
        <v>57</v>
      </c>
      <c r="AW4" s="162" t="s">
        <v>58</v>
      </c>
      <c r="AX4" s="162" t="s">
        <v>59</v>
      </c>
      <c r="AY4" s="162" t="s">
        <v>60</v>
      </c>
      <c r="AZ4" s="163" t="s">
        <v>53</v>
      </c>
      <c r="BA4" s="163" t="s">
        <v>54</v>
      </c>
      <c r="BB4" s="163" t="s">
        <v>55</v>
      </c>
      <c r="BC4" s="163" t="s">
        <v>17</v>
      </c>
      <c r="BD4" s="163" t="s">
        <v>56</v>
      </c>
      <c r="BE4" s="163" t="s">
        <v>57</v>
      </c>
      <c r="BF4" s="163" t="s">
        <v>58</v>
      </c>
      <c r="BG4" s="163" t="s">
        <v>59</v>
      </c>
      <c r="BH4" s="163" t="s">
        <v>60</v>
      </c>
      <c r="BI4" s="164" t="s">
        <v>53</v>
      </c>
      <c r="BJ4" s="164" t="s">
        <v>54</v>
      </c>
      <c r="BK4" s="164" t="s">
        <v>55</v>
      </c>
      <c r="BL4" s="164" t="s">
        <v>17</v>
      </c>
      <c r="BM4" s="164" t="s">
        <v>56</v>
      </c>
      <c r="BN4" s="164" t="s">
        <v>57</v>
      </c>
      <c r="BO4" s="164" t="s">
        <v>58</v>
      </c>
      <c r="BP4" s="164" t="s">
        <v>59</v>
      </c>
      <c r="BQ4" s="164" t="s">
        <v>60</v>
      </c>
      <c r="BR4" s="165" t="s">
        <v>53</v>
      </c>
      <c r="BS4" s="165" t="s">
        <v>54</v>
      </c>
      <c r="BT4" s="165" t="s">
        <v>55</v>
      </c>
      <c r="BU4" s="165" t="s">
        <v>17</v>
      </c>
      <c r="BV4" s="165" t="s">
        <v>56</v>
      </c>
      <c r="BW4" s="165" t="s">
        <v>57</v>
      </c>
      <c r="BX4" s="165" t="s">
        <v>58</v>
      </c>
      <c r="BY4" s="165" t="s">
        <v>59</v>
      </c>
      <c r="BZ4" s="165" t="s">
        <v>60</v>
      </c>
      <c r="CA4" s="166" t="s">
        <v>53</v>
      </c>
      <c r="CB4" s="166" t="s">
        <v>54</v>
      </c>
      <c r="CC4" s="166" t="s">
        <v>55</v>
      </c>
      <c r="CD4" s="166" t="s">
        <v>17</v>
      </c>
      <c r="CE4" s="166" t="s">
        <v>56</v>
      </c>
      <c r="CF4" s="166" t="s">
        <v>57</v>
      </c>
      <c r="CG4" s="166" t="s">
        <v>58</v>
      </c>
      <c r="CH4" s="166" t="s">
        <v>59</v>
      </c>
      <c r="CI4" s="166" t="s">
        <v>60</v>
      </c>
      <c r="CJ4" s="307"/>
      <c r="CK4" s="310"/>
      <c r="CL4" s="167" t="s">
        <v>61</v>
      </c>
      <c r="CM4" s="167" t="s">
        <v>62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2.7686974993451</v>
      </c>
      <c r="B6" s="348" t="s">
        <v>117</v>
      </c>
      <c r="C6" s="348"/>
      <c r="D6" s="348"/>
      <c r="E6" s="177" t="s">
        <v>118</v>
      </c>
      <c r="F6" s="177" t="s">
        <v>119</v>
      </c>
      <c r="G6" s="341">
        <v>1393435</v>
      </c>
      <c r="H6" s="178">
        <v>842</v>
      </c>
      <c r="I6" s="178">
        <v>0</v>
      </c>
      <c r="J6" s="178">
        <v>54132</v>
      </c>
      <c r="K6" s="179">
        <v>384</v>
      </c>
      <c r="L6" s="180">
        <f>IFERROR(K6/J6,"-")</f>
        <v>0.0070937707825316</v>
      </c>
      <c r="M6" s="178">
        <v>119</v>
      </c>
      <c r="N6" s="178">
        <v>170</v>
      </c>
      <c r="O6" s="180">
        <f>IFERROR(M6/(K6),"-")</f>
        <v>0.30989583333333</v>
      </c>
      <c r="P6" s="181">
        <f>IFERROR(G6/SUM(K6:K6),"-")</f>
        <v>3628.7369791667</v>
      </c>
      <c r="Q6" s="182">
        <v>80</v>
      </c>
      <c r="R6" s="180">
        <f>IF(K6=0,"-",Q6/K6)</f>
        <v>0.20833333333333</v>
      </c>
      <c r="S6" s="346">
        <v>3858000</v>
      </c>
      <c r="T6" s="347">
        <f>IFERROR(S6/K6,"-")</f>
        <v>10046.875</v>
      </c>
      <c r="U6" s="347">
        <f>IFERROR(S6/Q6,"-")</f>
        <v>48225</v>
      </c>
      <c r="V6" s="341">
        <f>SUM(S6:S6)-SUM(G6:G6)</f>
        <v>2464565</v>
      </c>
      <c r="W6" s="184">
        <f>SUM(S6:S6)/SUM(G6:G6)</f>
        <v>2.7686974993451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3</v>
      </c>
      <c r="AR6" s="198">
        <f>IF(K6=0,"",IF(AQ6=0,"",(AQ6/K6)))</f>
        <v>0.0078125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16</v>
      </c>
      <c r="BA6" s="204">
        <f>IF(K6=0,"",IF(AZ6=0,"",(AZ6/K6)))</f>
        <v>0.041666666666667</v>
      </c>
      <c r="BB6" s="203"/>
      <c r="BC6" s="205">
        <f>IFERROR(BB6/AZ6,"-")</f>
        <v>0</v>
      </c>
      <c r="BD6" s="206"/>
      <c r="BE6" s="207">
        <f>IFERROR(BD6/AZ6,"-")</f>
        <v>0</v>
      </c>
      <c r="BF6" s="208"/>
      <c r="BG6" s="208"/>
      <c r="BH6" s="208"/>
      <c r="BI6" s="209">
        <v>175</v>
      </c>
      <c r="BJ6" s="210">
        <f>IF(K6=0,"",IF(BI6=0,"",(BI6/K6)))</f>
        <v>0.45572916666667</v>
      </c>
      <c r="BK6" s="211">
        <v>33</v>
      </c>
      <c r="BL6" s="212">
        <f>IFERROR(BK6/BI6,"-")</f>
        <v>0.18857142857143</v>
      </c>
      <c r="BM6" s="213">
        <v>722000</v>
      </c>
      <c r="BN6" s="214">
        <f>IFERROR(BM6/BI6,"-")</f>
        <v>4125.7142857143</v>
      </c>
      <c r="BO6" s="215">
        <v>17</v>
      </c>
      <c r="BP6" s="215">
        <v>6</v>
      </c>
      <c r="BQ6" s="215">
        <v>10</v>
      </c>
      <c r="BR6" s="216">
        <v>156</v>
      </c>
      <c r="BS6" s="217">
        <f>IF(K6=0,"",IF(BR6=0,"",(BR6/K6)))</f>
        <v>0.40625</v>
      </c>
      <c r="BT6" s="218">
        <v>36</v>
      </c>
      <c r="BU6" s="219">
        <f>IFERROR(BT6/BR6,"-")</f>
        <v>0.23076923076923</v>
      </c>
      <c r="BV6" s="220">
        <v>2614000</v>
      </c>
      <c r="BW6" s="221">
        <f>IFERROR(BV6/BR6,"-")</f>
        <v>16756.41025641</v>
      </c>
      <c r="BX6" s="222">
        <v>9</v>
      </c>
      <c r="BY6" s="222">
        <v>2</v>
      </c>
      <c r="BZ6" s="222">
        <v>25</v>
      </c>
      <c r="CA6" s="223">
        <v>34</v>
      </c>
      <c r="CB6" s="224">
        <f>IF(K6=0,"",IF(CA6=0,"",(CA6/K6)))</f>
        <v>0.088541666666667</v>
      </c>
      <c r="CC6" s="225">
        <v>11</v>
      </c>
      <c r="CD6" s="226">
        <f>IFERROR(CC6/CA6,"-")</f>
        <v>0.32352941176471</v>
      </c>
      <c r="CE6" s="227">
        <v>522000</v>
      </c>
      <c r="CF6" s="228">
        <f>IFERROR(CE6/CA6,"-")</f>
        <v>15352.941176471</v>
      </c>
      <c r="CG6" s="229">
        <v>3</v>
      </c>
      <c r="CH6" s="229">
        <v>1</v>
      </c>
      <c r="CI6" s="229">
        <v>7</v>
      </c>
      <c r="CJ6" s="230">
        <v>80</v>
      </c>
      <c r="CK6" s="231">
        <v>3858000</v>
      </c>
      <c r="CL6" s="231">
        <v>655000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120</v>
      </c>
      <c r="C7" s="348"/>
      <c r="D7" s="348"/>
      <c r="E7" s="177" t="s">
        <v>121</v>
      </c>
      <c r="F7" s="177" t="s">
        <v>119</v>
      </c>
      <c r="G7" s="341">
        <v>0</v>
      </c>
      <c r="H7" s="178">
        <v>0</v>
      </c>
      <c r="I7" s="178">
        <v>0</v>
      </c>
      <c r="J7" s="178">
        <v>25</v>
      </c>
      <c r="K7" s="179">
        <v>0</v>
      </c>
      <c r="L7" s="180">
        <f>IFERROR(K7/J7,"-")</f>
        <v>0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122</v>
      </c>
      <c r="F10" s="252"/>
      <c r="G10" s="344">
        <f>SUM(G6:G9)</f>
        <v>1393435</v>
      </c>
      <c r="H10" s="251">
        <f>SUM(H6:H9)</f>
        <v>842</v>
      </c>
      <c r="I10" s="251">
        <f>SUM(I6:I9)</f>
        <v>0</v>
      </c>
      <c r="J10" s="251">
        <f>SUM(J6:J9)</f>
        <v>54157</v>
      </c>
      <c r="K10" s="251">
        <f>SUM(K6:K9)</f>
        <v>384</v>
      </c>
      <c r="L10" s="253">
        <f>IFERROR(K10/J10,"-")</f>
        <v>0.0070904961500822</v>
      </c>
      <c r="M10" s="254">
        <f>SUM(M6:M9)</f>
        <v>119</v>
      </c>
      <c r="N10" s="254">
        <f>SUM(N6:N9)</f>
        <v>170</v>
      </c>
      <c r="O10" s="253">
        <f>IFERROR(M10/K10,"-")</f>
        <v>0.30989583333333</v>
      </c>
      <c r="P10" s="255">
        <f>IFERROR(G10/K10,"-")</f>
        <v>3628.7369791667</v>
      </c>
      <c r="Q10" s="256">
        <f>SUM(Q6:Q9)</f>
        <v>80</v>
      </c>
      <c r="R10" s="253">
        <f>IFERROR(Q10/K10,"-")</f>
        <v>0.20833333333333</v>
      </c>
      <c r="S10" s="344">
        <f>SUM(S6:S9)</f>
        <v>3858000</v>
      </c>
      <c r="T10" s="344">
        <f>IFERROR(S10/K10,"-")</f>
        <v>10046.875</v>
      </c>
      <c r="U10" s="344">
        <f>IFERROR(S10/Q10,"-")</f>
        <v>48225</v>
      </c>
      <c r="V10" s="344">
        <f>S10-G10</f>
        <v>2464565</v>
      </c>
      <c r="W10" s="257">
        <f>S10/G10</f>
        <v>2.7686974993451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