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<sst xmlns="http://schemas.openxmlformats.org/spreadsheetml/2006/main" uniqueCount="164">
  <si>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</si>
  <si>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</si>
  <si>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</si>
  <si>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</si>
  <si>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</si>
  <si>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</si>
  <si>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</si>
  <si>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</si>
  <si>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</si>
  <si>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</si>
  <si>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</si>
  <si>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</si>
  <si>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</si>
  <si>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</si>
  <si>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</si>
  <si>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</si>
  <si>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</si>
  <si>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</si>
  <si>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</si>
  <si>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</si>
  <si>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</si>
  <si>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</si>
  <si>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</si>
  <si>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</si>
  <si>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</si>
  <si>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</si>
  <si>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リスティング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</si>
  <si>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</si>
  <si>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</si>
  <si>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</si>
  <si>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</si>
  <si>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</si>
  <si>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</si>
  <si>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</si>
  <si>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</si>
  <si>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</si>
  <si>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</si>
  <si>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</si>
  <si>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</si>
  <si>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</si>
  <si>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</si>
  <si>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</si>
  <si>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</si>
  <si>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</si>
  <si>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</si>
  <si>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</si>
  <si>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</si>
  <si>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</si>
  <si>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</si>
  <si>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</si>
  <si>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</si>
  <si>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</si>
  <si>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</si>
  <si>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</si>
  <si>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</si>
  <si>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</si>
  <si>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</si>
  <si>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</si>
  <si>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</si>
  <si>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</si>
  <si>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</si>
  <si>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</si>
  <si>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</si>
  <si>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sd2003</t>
  </si>
  <si>
    <t>①右女3（塩見彩）</t>
  </si>
  <si>
    <t>①出会い求人</t>
  </si>
  <si>
    <t>lp02</t>
  </si>
  <si>
    <t>サンスポ関東</t>
  </si>
  <si>
    <t>全5段つかみ15段</t>
  </si>
  <si>
    <t>1～15日</t>
  </si>
  <si>
    <t>sd2004</t>
  </si>
  <si>
    <t>空電</t>
  </si>
  <si>
    <t>sd2005</t>
  </si>
  <si>
    <t>半5段つかみ15段</t>
  </si>
  <si>
    <t>sd2006</t>
  </si>
  <si>
    <t>sd2007</t>
  </si>
  <si>
    <t>②デリヘル版2（塩見彩）</t>
  </si>
  <si>
    <t>②50〜70代男性限定熟女好きな男性募集中</t>
  </si>
  <si>
    <t>16～31日</t>
  </si>
  <si>
    <t>sd2008</t>
  </si>
  <si>
    <t>sd2009</t>
  </si>
  <si>
    <t>sd2010</t>
  </si>
  <si>
    <t>sd2011</t>
  </si>
  <si>
    <t>サンスポ関西</t>
  </si>
  <si>
    <t>sd2012</t>
  </si>
  <si>
    <t>sd2013</t>
  </si>
  <si>
    <t>sd2014</t>
  </si>
  <si>
    <t>sd2015</t>
  </si>
  <si>
    <t>sd2016</t>
  </si>
  <si>
    <t>sd2017</t>
  </si>
  <si>
    <t>sd2018</t>
  </si>
  <si>
    <t>sd2019</t>
  </si>
  <si>
    <t>デリヘル版3（塩見彩）</t>
  </si>
  <si>
    <t>従順な美熟女と出会う(私をペットにして)</t>
  </si>
  <si>
    <t>デイリースポーツ関西</t>
  </si>
  <si>
    <t>全5段・半5段つかみ10段保証</t>
  </si>
  <si>
    <t>10段保証</t>
  </si>
  <si>
    <t>sd2020</t>
  </si>
  <si>
    <t>sd2021</t>
  </si>
  <si>
    <t>Secondストーリー2（塩見彩）</t>
  </si>
  <si>
    <t>ほんわかゆるふわ熟女と会えるなんて大当たり！</t>
  </si>
  <si>
    <t>sd2022</t>
  </si>
  <si>
    <t>sd2023</t>
  </si>
  <si>
    <t>右女3（塩見彩）</t>
  </si>
  <si>
    <t>出会い求人</t>
  </si>
  <si>
    <t>sd2024</t>
  </si>
  <si>
    <t>sd2025</t>
  </si>
  <si>
    <t>カオス版（塩見彩）</t>
  </si>
  <si>
    <t>感動の熟女体験</t>
  </si>
  <si>
    <t>sd2026</t>
  </si>
  <si>
    <t>sd2027</t>
  </si>
  <si>
    <t>デリヘル版2（塩見彩）</t>
  </si>
  <si>
    <t>70代でも彼女が3人このサイトやって良かった</t>
  </si>
  <si>
    <t>sd2028</t>
  </si>
  <si>
    <t>sd2029</t>
  </si>
  <si>
    <t>①デリヘル版3（塩見彩）</t>
  </si>
  <si>
    <t>①三密(秘密♡親密♡密着)の出会い中高年で大流行</t>
  </si>
  <si>
    <t>日刊ゲンダイ東海版</t>
  </si>
  <si>
    <t>全2段</t>
  </si>
  <si>
    <t>sd2030</t>
  </si>
  <si>
    <t>sd2031</t>
  </si>
  <si>
    <t>②求人風（塩見彩）</t>
  </si>
  <si>
    <t>②70代でも彼女が3人このサイトやって良かった</t>
  </si>
  <si>
    <t>sd2032</t>
  </si>
  <si>
    <t>新聞 TOTAL</t>
  </si>
  <si>
    <t>●雑誌 広告</t>
  </si>
  <si>
    <t>ak340</t>
  </si>
  <si>
    <t>大洋図書</t>
  </si>
  <si>
    <t>2Pスポーツ新聞_v01_どきどき(塩見彩さん)</t>
  </si>
  <si>
    <t>ナックルズ極ベスト</t>
  </si>
  <si>
    <t>1C2P</t>
  </si>
  <si>
    <t>3月14日(月)</t>
  </si>
  <si>
    <t>ak341</t>
  </si>
  <si>
    <t>ak342</t>
  </si>
  <si>
    <t>別冊ラヴァーズ</t>
  </si>
  <si>
    <t>3月22日(火)</t>
  </si>
  <si>
    <t>ak343</t>
  </si>
  <si>
    <t>ht265</t>
  </si>
  <si>
    <t>RNパック</t>
  </si>
  <si>
    <t>3月01日(火)</t>
  </si>
  <si>
    <t>ht266</t>
  </si>
  <si>
    <t>ht267</t>
  </si>
  <si>
    <t>ht268</t>
  </si>
  <si>
    <t>ht269</t>
  </si>
  <si>
    <t>ht270</t>
  </si>
  <si>
    <t>雑誌 TOTAL</t>
  </si>
  <si>
    <t>●DVD 広告</t>
  </si>
  <si>
    <t>pk261</t>
  </si>
  <si>
    <t>三和出版</t>
  </si>
  <si>
    <t>DVD漫画たかし</t>
  </si>
  <si>
    <t>A4変形、CVSフル、860円、10万部</t>
  </si>
  <si>
    <t>MEN'S DVD</t>
  </si>
  <si>
    <t>DVD貼付け面4C1/3P</t>
  </si>
  <si>
    <t>3月29日(火)</t>
  </si>
  <si>
    <t>pk262</t>
  </si>
  <si>
    <t>DVD TOTAL</t>
  </si>
  <si>
    <t>●リスティング 広告</t>
  </si>
  <si>
    <t>UA</t>
  </si>
  <si>
    <t>adyd</t>
  </si>
  <si>
    <t>YDN（ディスプレイ広告）</t>
  </si>
  <si>
    <t>3/1～3/31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</si>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</sst>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30</v>
      </c>
      <c r="D6" s="329">
        <v>768000</v>
      </c>
      <c r="E6" s="79">
        <v>622</v>
      </c>
      <c r="F6" s="79">
        <v>248</v>
      </c>
      <c r="G6" s="79">
        <v>901</v>
      </c>
      <c r="H6" s="89">
        <v>90</v>
      </c>
      <c r="I6" s="90">
        <v>0</v>
      </c>
      <c r="J6" s="143">
        <f>H6+I6</f>
        <v>90</v>
      </c>
      <c r="K6" s="80">
        <f>IFERROR(J6/G6,"-")</f>
        <v>0.099889012208657</v>
      </c>
      <c r="L6" s="79">
        <v>37</v>
      </c>
      <c r="M6" s="79">
        <v>21</v>
      </c>
      <c r="N6" s="80">
        <f>IFERROR(L6/J6,"-")</f>
        <v>0.41111111111111</v>
      </c>
      <c r="O6" s="81">
        <f>IFERROR(D6/J6,"-")</f>
        <v>8533.3333333333</v>
      </c>
      <c r="P6" s="82">
        <v>32</v>
      </c>
      <c r="Q6" s="80">
        <f>IFERROR(P6/J6,"-")</f>
        <v>0.35555555555556</v>
      </c>
      <c r="R6" s="334">
        <v>1456000</v>
      </c>
      <c r="S6" s="335">
        <f>IFERROR(R6/J6,"-")</f>
        <v>16177.777777778</v>
      </c>
      <c r="T6" s="335">
        <f>IFERROR(R6/P6,"-")</f>
        <v>45500</v>
      </c>
      <c r="U6" s="329">
        <f>IFERROR(R6-D6,"-")</f>
        <v>688000</v>
      </c>
      <c r="V6" s="83">
        <f>R6/D6</f>
        <v>1.8958333333333</v>
      </c>
      <c r="W6" s="77"/>
      <c r="X6" s="142"/>
    </row>
    <row r="7" spans="1:24">
      <c r="A7" s="78"/>
      <c r="B7" s="84" t="s">
        <v>24</v>
      </c>
      <c r="C7" s="84">
        <v>10</v>
      </c>
      <c r="D7" s="329">
        <v>1102000</v>
      </c>
      <c r="E7" s="79">
        <v>812</v>
      </c>
      <c r="F7" s="79">
        <v>336</v>
      </c>
      <c r="G7" s="79">
        <v>961</v>
      </c>
      <c r="H7" s="89">
        <v>158</v>
      </c>
      <c r="I7" s="90">
        <v>1</v>
      </c>
      <c r="J7" s="143">
        <f>H7+I7</f>
        <v>159</v>
      </c>
      <c r="K7" s="80">
        <f>IFERROR(J7/G7,"-")</f>
        <v>0.16545265348595</v>
      </c>
      <c r="L7" s="79">
        <v>56</v>
      </c>
      <c r="M7" s="79">
        <v>29</v>
      </c>
      <c r="N7" s="80">
        <f>IFERROR(L7/J7,"-")</f>
        <v>0.35220125786164</v>
      </c>
      <c r="O7" s="81">
        <f>IFERROR(D7/J7,"-")</f>
        <v>6930.8176100629</v>
      </c>
      <c r="P7" s="82">
        <v>41</v>
      </c>
      <c r="Q7" s="80">
        <f>IFERROR(P7/J7,"-")</f>
        <v>0.25786163522013</v>
      </c>
      <c r="R7" s="334">
        <v>1630000</v>
      </c>
      <c r="S7" s="335">
        <f>IFERROR(R7/J7,"-")</f>
        <v>10251.572327044</v>
      </c>
      <c r="T7" s="335">
        <f>IFERROR(R7/P7,"-")</f>
        <v>39756.097560976</v>
      </c>
      <c r="U7" s="329">
        <f>IFERROR(R7-D7,"-")</f>
        <v>528000</v>
      </c>
      <c r="V7" s="83">
        <f>R7/D7</f>
        <v>1.4791288566243</v>
      </c>
      <c r="W7" s="77"/>
      <c r="X7" s="142"/>
    </row>
    <row r="8" spans="1:24">
      <c r="A8" s="78"/>
      <c r="B8" s="84" t="s">
        <v>25</v>
      </c>
      <c r="C8" s="84">
        <v>2</v>
      </c>
      <c r="D8" s="329">
        <v>150000</v>
      </c>
      <c r="E8" s="79">
        <v>231</v>
      </c>
      <c r="F8" s="79">
        <v>152</v>
      </c>
      <c r="G8" s="79">
        <v>323</v>
      </c>
      <c r="H8" s="89">
        <v>75</v>
      </c>
      <c r="I8" s="90">
        <v>3</v>
      </c>
      <c r="J8" s="143">
        <f>H8+I8</f>
        <v>78</v>
      </c>
      <c r="K8" s="80">
        <f>IFERROR(J8/G8,"-")</f>
        <v>0.24148606811146</v>
      </c>
      <c r="L8" s="79">
        <v>9</v>
      </c>
      <c r="M8" s="79">
        <v>19</v>
      </c>
      <c r="N8" s="80">
        <f>IFERROR(L8/J8,"-")</f>
        <v>0.11538461538462</v>
      </c>
      <c r="O8" s="81">
        <f>IFERROR(D8/J8,"-")</f>
        <v>1923.0769230769</v>
      </c>
      <c r="P8" s="82">
        <v>3</v>
      </c>
      <c r="Q8" s="80">
        <f>IFERROR(P8/J8,"-")</f>
        <v>0.038461538461538</v>
      </c>
      <c r="R8" s="334">
        <v>325000</v>
      </c>
      <c r="S8" s="335">
        <f>IFERROR(R8/J8,"-")</f>
        <v>4166.6666666667</v>
      </c>
      <c r="T8" s="335">
        <f>IFERROR(R8/P8,"-")</f>
        <v>108333.33333333</v>
      </c>
      <c r="U8" s="329">
        <f>IFERROR(R8-D8,"-")</f>
        <v>175000</v>
      </c>
      <c r="V8" s="83">
        <f>R8/D8</f>
        <v>2.1666666666667</v>
      </c>
      <c r="W8" s="77"/>
      <c r="X8" s="142"/>
    </row>
    <row r="9" spans="1:24">
      <c r="A9" s="78"/>
      <c r="B9" s="84" t="s">
        <v>26</v>
      </c>
      <c r="C9" s="84">
        <v>2</v>
      </c>
      <c r="D9" s="329">
        <v>516864</v>
      </c>
      <c r="E9" s="79">
        <v>408</v>
      </c>
      <c r="F9" s="79">
        <v>0</v>
      </c>
      <c r="G9" s="79">
        <v>42654</v>
      </c>
      <c r="H9" s="89">
        <v>145</v>
      </c>
      <c r="I9" s="90">
        <v>0</v>
      </c>
      <c r="J9" s="143">
        <f>H9+I9</f>
        <v>145</v>
      </c>
      <c r="K9" s="80">
        <f>IFERROR(J9/G9,"-")</f>
        <v>0.0033994467107423</v>
      </c>
      <c r="L9" s="79">
        <v>51</v>
      </c>
      <c r="M9" s="79">
        <v>48</v>
      </c>
      <c r="N9" s="80">
        <f>IFERROR(L9/J9,"-")</f>
        <v>0.35172413793103</v>
      </c>
      <c r="O9" s="81">
        <f>IFERROR(D9/J9,"-")</f>
        <v>3564.5793103448</v>
      </c>
      <c r="P9" s="82">
        <v>40</v>
      </c>
      <c r="Q9" s="80">
        <f>IFERROR(P9/J9,"-")</f>
        <v>0.27586206896552</v>
      </c>
      <c r="R9" s="334">
        <v>1988000</v>
      </c>
      <c r="S9" s="335">
        <f>IFERROR(R9/J9,"-")</f>
        <v>13710.344827586</v>
      </c>
      <c r="T9" s="335">
        <f>IFERROR(R9/P9,"-")</f>
        <v>49700</v>
      </c>
      <c r="U9" s="329">
        <f>IFERROR(R9-D9,"-")</f>
        <v>1471136</v>
      </c>
      <c r="V9" s="83">
        <f>R9/D9</f>
        <v>3.8462729073799</v>
      </c>
      <c r="W9" s="77"/>
      <c r="X9" s="142"/>
    </row>
    <row r="10" spans="1:24">
      <c r="A10" s="30"/>
      <c r="B10" s="85"/>
      <c r="C10" s="85"/>
      <c r="D10" s="330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30"/>
      <c r="B11" s="37"/>
      <c r="C11" s="37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6"/>
      <c r="S11" s="336"/>
      <c r="T11" s="336"/>
      <c r="U11" s="336"/>
      <c r="V11" s="33"/>
      <c r="W11" s="59"/>
      <c r="X11" s="142"/>
    </row>
    <row r="12" spans="1:24">
      <c r="A12" s="19"/>
      <c r="B12" s="41"/>
      <c r="C12" s="41"/>
      <c r="D12" s="332">
        <f>SUM(D6:D10)</f>
        <v>2536864</v>
      </c>
      <c r="E12" s="41">
        <f>SUM(E6:E10)</f>
        <v>2073</v>
      </c>
      <c r="F12" s="41">
        <f>SUM(F6:F10)</f>
        <v>736</v>
      </c>
      <c r="G12" s="41">
        <f>SUM(G6:G10)</f>
        <v>44839</v>
      </c>
      <c r="H12" s="41">
        <f>SUM(H6:H10)</f>
        <v>468</v>
      </c>
      <c r="I12" s="41">
        <f>SUM(I6:I10)</f>
        <v>4</v>
      </c>
      <c r="J12" s="41">
        <f>SUM(J6:J10)</f>
        <v>472</v>
      </c>
      <c r="K12" s="42">
        <f>IFERROR(J12/G12,"-")</f>
        <v>0.010526550547514</v>
      </c>
      <c r="L12" s="76">
        <f>SUM(L6:L10)</f>
        <v>153</v>
      </c>
      <c r="M12" s="76">
        <f>SUM(M6:M10)</f>
        <v>117</v>
      </c>
      <c r="N12" s="42">
        <f>IFERROR(L12/J12,"-")</f>
        <v>0.32415254237288</v>
      </c>
      <c r="O12" s="43">
        <f>IFERROR(D12/J12,"-")</f>
        <v>5374.7118644068</v>
      </c>
      <c r="P12" s="44">
        <f>SUM(P6:P10)</f>
        <v>116</v>
      </c>
      <c r="Q12" s="42">
        <f>IFERROR(P12/J12,"-")</f>
        <v>0.24576271186441</v>
      </c>
      <c r="R12" s="332">
        <f>SUM(R6:R10)</f>
        <v>5399000</v>
      </c>
      <c r="S12" s="332">
        <f>IFERROR(R12/J12,"-")</f>
        <v>11438.559322034</v>
      </c>
      <c r="T12" s="332">
        <f>IFERROR(P12/P12,"-")</f>
        <v>1</v>
      </c>
      <c r="U12" s="332">
        <f>SUM(U6:U10)</f>
        <v>2862136</v>
      </c>
      <c r="V12" s="45">
        <f>IFERROR(R12/D12,"-")</f>
        <v>2.128218146499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2.5857843137255</v>
      </c>
      <c r="B6" s="346" t="s">
        <v>63</v>
      </c>
      <c r="C6" s="346"/>
      <c r="D6" s="346" t="s">
        <v>64</v>
      </c>
      <c r="E6" s="346" t="s">
        <v>65</v>
      </c>
      <c r="F6" s="346" t="s">
        <v>66</v>
      </c>
      <c r="G6" s="88" t="s">
        <v>67</v>
      </c>
      <c r="H6" s="88" t="s">
        <v>68</v>
      </c>
      <c r="I6" s="88" t="s">
        <v>69</v>
      </c>
      <c r="J6" s="329">
        <v>408000</v>
      </c>
      <c r="K6" s="79">
        <v>2</v>
      </c>
      <c r="L6" s="79">
        <v>0</v>
      </c>
      <c r="M6" s="79">
        <v>13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335">
        <f>IFERROR(J6/SUM(N6:O21),"-")</f>
        <v>8326.5306122449</v>
      </c>
      <c r="V6" s="82">
        <v>0</v>
      </c>
      <c r="W6" s="80" t="str">
        <f>IF(P6=0,"-",V6/P6)</f>
        <v>-</v>
      </c>
      <c r="X6" s="334">
        <v>0</v>
      </c>
      <c r="Y6" s="335" t="str">
        <f>IFERROR(X6/P6,"-")</f>
        <v>-</v>
      </c>
      <c r="Z6" s="335" t="str">
        <f>IFERROR(X6/V6,"-")</f>
        <v>-</v>
      </c>
      <c r="AA6" s="329">
        <f>SUM(X6:X21)-SUM(J6:J21)</f>
        <v>647000</v>
      </c>
      <c r="AB6" s="83">
        <f>SUM(X6:X21)/SUM(J6:J21)</f>
        <v>2.5857843137255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70</v>
      </c>
      <c r="C7" s="346"/>
      <c r="D7" s="346" t="s">
        <v>64</v>
      </c>
      <c r="E7" s="346" t="s">
        <v>65</v>
      </c>
      <c r="F7" s="346" t="s">
        <v>71</v>
      </c>
      <c r="G7" s="88"/>
      <c r="H7" s="88"/>
      <c r="I7" s="88"/>
      <c r="J7" s="329"/>
      <c r="K7" s="79">
        <v>12</v>
      </c>
      <c r="L7" s="79">
        <v>8</v>
      </c>
      <c r="M7" s="79">
        <v>9</v>
      </c>
      <c r="N7" s="89">
        <v>1</v>
      </c>
      <c r="O7" s="90">
        <v>0</v>
      </c>
      <c r="P7" s="91">
        <f>N7+O7</f>
        <v>1</v>
      </c>
      <c r="Q7" s="80">
        <f>IFERROR(P7/M7,"-")</f>
        <v>0.11111111111111</v>
      </c>
      <c r="R7" s="79">
        <v>0</v>
      </c>
      <c r="S7" s="79">
        <v>0</v>
      </c>
      <c r="T7" s="80">
        <f>IFERROR(R7/(P7),"-")</f>
        <v>0</v>
      </c>
      <c r="U7" s="335"/>
      <c r="V7" s="82">
        <v>0</v>
      </c>
      <c r="W7" s="80">
        <f>IF(P7=0,"-",V7/P7)</f>
        <v>0</v>
      </c>
      <c r="X7" s="334">
        <v>0</v>
      </c>
      <c r="Y7" s="335">
        <f>IFERROR(X7/P7,"-")</f>
        <v>0</v>
      </c>
      <c r="Z7" s="335" t="str">
        <f>IFERROR(X7/V7,"-")</f>
        <v>-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72</v>
      </c>
      <c r="C8" s="346"/>
      <c r="D8" s="346" t="s">
        <v>64</v>
      </c>
      <c r="E8" s="346" t="s">
        <v>65</v>
      </c>
      <c r="F8" s="346" t="s">
        <v>66</v>
      </c>
      <c r="G8" s="88" t="s">
        <v>67</v>
      </c>
      <c r="H8" s="88" t="s">
        <v>73</v>
      </c>
      <c r="I8" s="88"/>
      <c r="J8" s="329"/>
      <c r="K8" s="79">
        <v>14</v>
      </c>
      <c r="L8" s="79">
        <v>0</v>
      </c>
      <c r="M8" s="79">
        <v>62</v>
      </c>
      <c r="N8" s="89">
        <v>5</v>
      </c>
      <c r="O8" s="90">
        <v>0</v>
      </c>
      <c r="P8" s="91">
        <f>N8+O8</f>
        <v>5</v>
      </c>
      <c r="Q8" s="80">
        <f>IFERROR(P8/M8,"-")</f>
        <v>0.080645161290323</v>
      </c>
      <c r="R8" s="79">
        <v>1</v>
      </c>
      <c r="S8" s="79">
        <v>2</v>
      </c>
      <c r="T8" s="80">
        <f>IFERROR(R8/(P8),"-")</f>
        <v>0.2</v>
      </c>
      <c r="U8" s="335"/>
      <c r="V8" s="82">
        <v>0</v>
      </c>
      <c r="W8" s="80">
        <f>IF(P8=0,"-",V8/P8)</f>
        <v>0</v>
      </c>
      <c r="X8" s="334">
        <v>0</v>
      </c>
      <c r="Y8" s="335">
        <f>IFERROR(X8/P8,"-")</f>
        <v>0</v>
      </c>
      <c r="Z8" s="335" t="str">
        <f>IFERROR(X8/V8,"-")</f>
        <v>-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0.6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0.2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74</v>
      </c>
      <c r="C9" s="346"/>
      <c r="D9" s="346" t="s">
        <v>64</v>
      </c>
      <c r="E9" s="346" t="s">
        <v>65</v>
      </c>
      <c r="F9" s="346" t="s">
        <v>71</v>
      </c>
      <c r="G9" s="88"/>
      <c r="H9" s="88"/>
      <c r="I9" s="88"/>
      <c r="J9" s="329"/>
      <c r="K9" s="79">
        <v>27</v>
      </c>
      <c r="L9" s="79">
        <v>22</v>
      </c>
      <c r="M9" s="79">
        <v>11</v>
      </c>
      <c r="N9" s="89">
        <v>5</v>
      </c>
      <c r="O9" s="90">
        <v>0</v>
      </c>
      <c r="P9" s="91">
        <f>N9+O9</f>
        <v>5</v>
      </c>
      <c r="Q9" s="80">
        <f>IFERROR(P9/M9,"-")</f>
        <v>0.45454545454545</v>
      </c>
      <c r="R9" s="79">
        <v>4</v>
      </c>
      <c r="S9" s="79">
        <v>0</v>
      </c>
      <c r="T9" s="80">
        <f>IFERROR(R9/(P9),"-")</f>
        <v>0.8</v>
      </c>
      <c r="U9" s="335"/>
      <c r="V9" s="82">
        <v>2</v>
      </c>
      <c r="W9" s="80">
        <f>IF(P9=0,"-",V9/P9)</f>
        <v>0.4</v>
      </c>
      <c r="X9" s="334">
        <v>102000</v>
      </c>
      <c r="Y9" s="335">
        <f>IFERROR(X9/P9,"-")</f>
        <v>20400</v>
      </c>
      <c r="Z9" s="335">
        <f>IFERROR(X9/V9,"-")</f>
        <v>51000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0.2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0.2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3</v>
      </c>
      <c r="CG9" s="132">
        <f>IF(P9=0,"",IF(CF9=0,"",(CF9/P9)))</f>
        <v>0.6</v>
      </c>
      <c r="CH9" s="133">
        <v>2</v>
      </c>
      <c r="CI9" s="134">
        <f>IFERROR(CH9/CF9,"-")</f>
        <v>0.66666666666667</v>
      </c>
      <c r="CJ9" s="135">
        <v>102000</v>
      </c>
      <c r="CK9" s="136">
        <f>IFERROR(CJ9/CF9,"-")</f>
        <v>34000</v>
      </c>
      <c r="CL9" s="137"/>
      <c r="CM9" s="137"/>
      <c r="CN9" s="137">
        <v>2</v>
      </c>
      <c r="CO9" s="138">
        <v>2</v>
      </c>
      <c r="CP9" s="139">
        <v>102000</v>
      </c>
      <c r="CQ9" s="139">
        <v>65000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75</v>
      </c>
      <c r="C10" s="346"/>
      <c r="D10" s="346" t="s">
        <v>76</v>
      </c>
      <c r="E10" s="346" t="s">
        <v>77</v>
      </c>
      <c r="F10" s="346" t="s">
        <v>66</v>
      </c>
      <c r="G10" s="88" t="s">
        <v>67</v>
      </c>
      <c r="H10" s="88" t="s">
        <v>68</v>
      </c>
      <c r="I10" s="88" t="s">
        <v>78</v>
      </c>
      <c r="J10" s="329"/>
      <c r="K10" s="79">
        <v>22</v>
      </c>
      <c r="L10" s="79">
        <v>0</v>
      </c>
      <c r="M10" s="79">
        <v>111</v>
      </c>
      <c r="N10" s="89">
        <v>3</v>
      </c>
      <c r="O10" s="90">
        <v>0</v>
      </c>
      <c r="P10" s="91">
        <f>N10+O10</f>
        <v>3</v>
      </c>
      <c r="Q10" s="80">
        <f>IFERROR(P10/M10,"-")</f>
        <v>0.027027027027027</v>
      </c>
      <c r="R10" s="79">
        <v>0</v>
      </c>
      <c r="S10" s="79">
        <v>1</v>
      </c>
      <c r="T10" s="80">
        <f>IFERROR(R10/(P10),"-")</f>
        <v>0</v>
      </c>
      <c r="U10" s="335"/>
      <c r="V10" s="82">
        <v>3</v>
      </c>
      <c r="W10" s="80">
        <f>IF(P10=0,"-",V10/P10)</f>
        <v>1</v>
      </c>
      <c r="X10" s="334">
        <v>16000</v>
      </c>
      <c r="Y10" s="335">
        <f>IFERROR(X10/P10,"-")</f>
        <v>5333.3333333333</v>
      </c>
      <c r="Z10" s="335">
        <f>IFERROR(X10/V10,"-")</f>
        <v>5333.3333333333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3</v>
      </c>
      <c r="BO10" s="118">
        <f>IF(P10=0,"",IF(BN10=0,"",(BN10/P10)))</f>
        <v>1</v>
      </c>
      <c r="BP10" s="119">
        <v>3</v>
      </c>
      <c r="BQ10" s="120">
        <f>IFERROR(BP10/BN10,"-")</f>
        <v>1</v>
      </c>
      <c r="BR10" s="121">
        <v>16000</v>
      </c>
      <c r="BS10" s="122">
        <f>IFERROR(BR10/BN10,"-")</f>
        <v>5333.3333333333</v>
      </c>
      <c r="BT10" s="123">
        <v>2</v>
      </c>
      <c r="BU10" s="123">
        <v>1</v>
      </c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3</v>
      </c>
      <c r="CP10" s="139">
        <v>16000</v>
      </c>
      <c r="CQ10" s="139">
        <v>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79</v>
      </c>
      <c r="C11" s="346"/>
      <c r="D11" s="346" t="s">
        <v>76</v>
      </c>
      <c r="E11" s="346" t="s">
        <v>77</v>
      </c>
      <c r="F11" s="346" t="s">
        <v>71</v>
      </c>
      <c r="G11" s="88"/>
      <c r="H11" s="88"/>
      <c r="I11" s="88"/>
      <c r="J11" s="329"/>
      <c r="K11" s="79">
        <v>89</v>
      </c>
      <c r="L11" s="79">
        <v>42</v>
      </c>
      <c r="M11" s="79">
        <v>30</v>
      </c>
      <c r="N11" s="89">
        <v>8</v>
      </c>
      <c r="O11" s="90">
        <v>0</v>
      </c>
      <c r="P11" s="91">
        <f>N11+O11</f>
        <v>8</v>
      </c>
      <c r="Q11" s="80">
        <f>IFERROR(P11/M11,"-")</f>
        <v>0.26666666666667</v>
      </c>
      <c r="R11" s="79">
        <v>3</v>
      </c>
      <c r="S11" s="79">
        <v>1</v>
      </c>
      <c r="T11" s="80">
        <f>IFERROR(R11/(P11),"-")</f>
        <v>0.375</v>
      </c>
      <c r="U11" s="335"/>
      <c r="V11" s="82">
        <v>4</v>
      </c>
      <c r="W11" s="80">
        <f>IF(P11=0,"-",V11/P11)</f>
        <v>0.5</v>
      </c>
      <c r="X11" s="334">
        <v>181000</v>
      </c>
      <c r="Y11" s="335">
        <f>IFERROR(X11/P11,"-")</f>
        <v>22625</v>
      </c>
      <c r="Z11" s="335">
        <f>IFERROR(X11/V11,"-")</f>
        <v>45250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8</v>
      </c>
      <c r="BX11" s="125">
        <f>IF(P11=0,"",IF(BW11=0,"",(BW11/P11)))</f>
        <v>1</v>
      </c>
      <c r="BY11" s="126">
        <v>4</v>
      </c>
      <c r="BZ11" s="127">
        <f>IFERROR(BY11/BW11,"-")</f>
        <v>0.5</v>
      </c>
      <c r="CA11" s="128">
        <v>181000</v>
      </c>
      <c r="CB11" s="129">
        <f>IFERROR(CA11/BW11,"-")</f>
        <v>22625</v>
      </c>
      <c r="CC11" s="130">
        <v>1</v>
      </c>
      <c r="CD11" s="130">
        <v>1</v>
      </c>
      <c r="CE11" s="130">
        <v>2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4</v>
      </c>
      <c r="CP11" s="139">
        <v>181000</v>
      </c>
      <c r="CQ11" s="139">
        <v>106000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80</v>
      </c>
      <c r="C12" s="346"/>
      <c r="D12" s="346" t="s">
        <v>76</v>
      </c>
      <c r="E12" s="346" t="s">
        <v>77</v>
      </c>
      <c r="F12" s="346" t="s">
        <v>66</v>
      </c>
      <c r="G12" s="88" t="s">
        <v>67</v>
      </c>
      <c r="H12" s="88" t="s">
        <v>73</v>
      </c>
      <c r="I12" s="88"/>
      <c r="J12" s="329"/>
      <c r="K12" s="79">
        <v>0</v>
      </c>
      <c r="L12" s="79">
        <v>0</v>
      </c>
      <c r="M12" s="79">
        <v>1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5"/>
      <c r="V12" s="82">
        <v>0</v>
      </c>
      <c r="W12" s="80" t="str">
        <f>IF(P12=0,"-",V12/P12)</f>
        <v>-</v>
      </c>
      <c r="X12" s="334">
        <v>0</v>
      </c>
      <c r="Y12" s="335" t="str">
        <f>IFERROR(X12/P12,"-")</f>
        <v>-</v>
      </c>
      <c r="Z12" s="335" t="str">
        <f>IFERROR(X12/V12,"-")</f>
        <v>-</v>
      </c>
      <c r="AA12" s="329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81</v>
      </c>
      <c r="C13" s="346"/>
      <c r="D13" s="346" t="s">
        <v>76</v>
      </c>
      <c r="E13" s="346" t="s">
        <v>77</v>
      </c>
      <c r="F13" s="346" t="s">
        <v>71</v>
      </c>
      <c r="G13" s="88"/>
      <c r="H13" s="88"/>
      <c r="I13" s="88"/>
      <c r="J13" s="329"/>
      <c r="K13" s="79">
        <v>17</v>
      </c>
      <c r="L13" s="79">
        <v>11</v>
      </c>
      <c r="M13" s="79">
        <v>19</v>
      </c>
      <c r="N13" s="89">
        <v>4</v>
      </c>
      <c r="O13" s="90">
        <v>0</v>
      </c>
      <c r="P13" s="91">
        <f>N13+O13</f>
        <v>4</v>
      </c>
      <c r="Q13" s="80">
        <f>IFERROR(P13/M13,"-")</f>
        <v>0.21052631578947</v>
      </c>
      <c r="R13" s="79">
        <v>2</v>
      </c>
      <c r="S13" s="79">
        <v>2</v>
      </c>
      <c r="T13" s="80">
        <f>IFERROR(R13/(P13),"-")</f>
        <v>0.5</v>
      </c>
      <c r="U13" s="335"/>
      <c r="V13" s="82">
        <v>3</v>
      </c>
      <c r="W13" s="80">
        <f>IF(P13=0,"-",V13/P13)</f>
        <v>0.75</v>
      </c>
      <c r="X13" s="334">
        <v>154000</v>
      </c>
      <c r="Y13" s="335">
        <f>IFERROR(X13/P13,"-")</f>
        <v>38500</v>
      </c>
      <c r="Z13" s="335">
        <f>IFERROR(X13/V13,"-")</f>
        <v>51333.333333333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0.25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0.25</v>
      </c>
      <c r="BG13" s="110">
        <v>1</v>
      </c>
      <c r="BH13" s="112">
        <f>IFERROR(BG13/BE13,"-")</f>
        <v>1</v>
      </c>
      <c r="BI13" s="113">
        <v>103000</v>
      </c>
      <c r="BJ13" s="114">
        <f>IFERROR(BI13/BE13,"-")</f>
        <v>103000</v>
      </c>
      <c r="BK13" s="115"/>
      <c r="BL13" s="115"/>
      <c r="BM13" s="115">
        <v>1</v>
      </c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0.25</v>
      </c>
      <c r="BY13" s="126">
        <v>1</v>
      </c>
      <c r="BZ13" s="127">
        <f>IFERROR(BY13/BW13,"-")</f>
        <v>1</v>
      </c>
      <c r="CA13" s="128">
        <v>26000</v>
      </c>
      <c r="CB13" s="129">
        <f>IFERROR(CA13/BW13,"-")</f>
        <v>26000</v>
      </c>
      <c r="CC13" s="130"/>
      <c r="CD13" s="130"/>
      <c r="CE13" s="130">
        <v>1</v>
      </c>
      <c r="CF13" s="131">
        <v>1</v>
      </c>
      <c r="CG13" s="132">
        <f>IF(P13=0,"",IF(CF13=0,"",(CF13/P13)))</f>
        <v>0.25</v>
      </c>
      <c r="CH13" s="133">
        <v>1</v>
      </c>
      <c r="CI13" s="134">
        <f>IFERROR(CH13/CF13,"-")</f>
        <v>1</v>
      </c>
      <c r="CJ13" s="135">
        <v>25000</v>
      </c>
      <c r="CK13" s="136">
        <f>IFERROR(CJ13/CF13,"-")</f>
        <v>25000</v>
      </c>
      <c r="CL13" s="137"/>
      <c r="CM13" s="137"/>
      <c r="CN13" s="137">
        <v>1</v>
      </c>
      <c r="CO13" s="138">
        <v>3</v>
      </c>
      <c r="CP13" s="139">
        <v>154000</v>
      </c>
      <c r="CQ13" s="139">
        <v>103000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82</v>
      </c>
      <c r="C14" s="346"/>
      <c r="D14" s="346" t="s">
        <v>64</v>
      </c>
      <c r="E14" s="346" t="s">
        <v>65</v>
      </c>
      <c r="F14" s="346" t="s">
        <v>66</v>
      </c>
      <c r="G14" s="88" t="s">
        <v>83</v>
      </c>
      <c r="H14" s="88" t="s">
        <v>68</v>
      </c>
      <c r="I14" s="88" t="s">
        <v>69</v>
      </c>
      <c r="J14" s="329"/>
      <c r="K14" s="79">
        <v>12</v>
      </c>
      <c r="L14" s="79">
        <v>0</v>
      </c>
      <c r="M14" s="79">
        <v>36</v>
      </c>
      <c r="N14" s="89">
        <v>3</v>
      </c>
      <c r="O14" s="90">
        <v>0</v>
      </c>
      <c r="P14" s="91">
        <f>N14+O14</f>
        <v>3</v>
      </c>
      <c r="Q14" s="80">
        <f>IFERROR(P14/M14,"-")</f>
        <v>0.083333333333333</v>
      </c>
      <c r="R14" s="79">
        <v>2</v>
      </c>
      <c r="S14" s="79">
        <v>0</v>
      </c>
      <c r="T14" s="80">
        <f>IFERROR(R14/(P14),"-")</f>
        <v>0.66666666666667</v>
      </c>
      <c r="U14" s="335"/>
      <c r="V14" s="82">
        <v>3</v>
      </c>
      <c r="W14" s="80">
        <f>IF(P14=0,"-",V14/P14)</f>
        <v>1</v>
      </c>
      <c r="X14" s="334">
        <v>316000</v>
      </c>
      <c r="Y14" s="335">
        <f>IFERROR(X14/P14,"-")</f>
        <v>105333.33333333</v>
      </c>
      <c r="Z14" s="335">
        <f>IFERROR(X14/V14,"-")</f>
        <v>105333.33333333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0.33333333333333</v>
      </c>
      <c r="BY14" s="126">
        <v>1</v>
      </c>
      <c r="BZ14" s="127">
        <f>IFERROR(BY14/BW14,"-")</f>
        <v>1</v>
      </c>
      <c r="CA14" s="128">
        <v>10000</v>
      </c>
      <c r="CB14" s="129">
        <f>IFERROR(CA14/BW14,"-")</f>
        <v>10000</v>
      </c>
      <c r="CC14" s="130"/>
      <c r="CD14" s="130">
        <v>1</v>
      </c>
      <c r="CE14" s="130"/>
      <c r="CF14" s="131">
        <v>2</v>
      </c>
      <c r="CG14" s="132">
        <f>IF(P14=0,"",IF(CF14=0,"",(CF14/P14)))</f>
        <v>0.66666666666667</v>
      </c>
      <c r="CH14" s="133">
        <v>2</v>
      </c>
      <c r="CI14" s="134">
        <f>IFERROR(CH14/CF14,"-")</f>
        <v>1</v>
      </c>
      <c r="CJ14" s="135">
        <v>306000</v>
      </c>
      <c r="CK14" s="136">
        <f>IFERROR(CJ14/CF14,"-")</f>
        <v>153000</v>
      </c>
      <c r="CL14" s="137">
        <v>1</v>
      </c>
      <c r="CM14" s="137"/>
      <c r="CN14" s="137">
        <v>1</v>
      </c>
      <c r="CO14" s="138">
        <v>3</v>
      </c>
      <c r="CP14" s="139">
        <v>316000</v>
      </c>
      <c r="CQ14" s="139">
        <v>303000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6" t="s">
        <v>84</v>
      </c>
      <c r="C15" s="346"/>
      <c r="D15" s="346" t="s">
        <v>64</v>
      </c>
      <c r="E15" s="346" t="s">
        <v>65</v>
      </c>
      <c r="F15" s="346" t="s">
        <v>71</v>
      </c>
      <c r="G15" s="88"/>
      <c r="H15" s="88"/>
      <c r="I15" s="88"/>
      <c r="J15" s="329"/>
      <c r="K15" s="79">
        <v>20</v>
      </c>
      <c r="L15" s="79">
        <v>16</v>
      </c>
      <c r="M15" s="79">
        <v>9</v>
      </c>
      <c r="N15" s="89">
        <v>3</v>
      </c>
      <c r="O15" s="90">
        <v>0</v>
      </c>
      <c r="P15" s="91">
        <f>N15+O15</f>
        <v>3</v>
      </c>
      <c r="Q15" s="80">
        <f>IFERROR(P15/M15,"-")</f>
        <v>0.33333333333333</v>
      </c>
      <c r="R15" s="79">
        <v>1</v>
      </c>
      <c r="S15" s="79">
        <v>0</v>
      </c>
      <c r="T15" s="80">
        <f>IFERROR(R15/(P15),"-")</f>
        <v>0.33333333333333</v>
      </c>
      <c r="U15" s="335"/>
      <c r="V15" s="82">
        <v>0</v>
      </c>
      <c r="W15" s="80">
        <f>IF(P15=0,"-",V15/P15)</f>
        <v>0</v>
      </c>
      <c r="X15" s="334">
        <v>0</v>
      </c>
      <c r="Y15" s="335">
        <f>IFERROR(X15/P15,"-")</f>
        <v>0</v>
      </c>
      <c r="Z15" s="335" t="str">
        <f>IFERROR(X15/V15,"-")</f>
        <v>-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0.66666666666667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0.33333333333333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85</v>
      </c>
      <c r="C16" s="346"/>
      <c r="D16" s="346" t="s">
        <v>64</v>
      </c>
      <c r="E16" s="346" t="s">
        <v>65</v>
      </c>
      <c r="F16" s="346" t="s">
        <v>66</v>
      </c>
      <c r="G16" s="88" t="s">
        <v>83</v>
      </c>
      <c r="H16" s="88" t="s">
        <v>73</v>
      </c>
      <c r="I16" s="88"/>
      <c r="J16" s="329"/>
      <c r="K16" s="79">
        <v>4</v>
      </c>
      <c r="L16" s="79">
        <v>0</v>
      </c>
      <c r="M16" s="79">
        <v>14</v>
      </c>
      <c r="N16" s="89">
        <v>1</v>
      </c>
      <c r="O16" s="90">
        <v>0</v>
      </c>
      <c r="P16" s="91">
        <f>N16+O16</f>
        <v>1</v>
      </c>
      <c r="Q16" s="80">
        <f>IFERROR(P16/M16,"-")</f>
        <v>0.071428571428571</v>
      </c>
      <c r="R16" s="79">
        <v>1</v>
      </c>
      <c r="S16" s="79">
        <v>0</v>
      </c>
      <c r="T16" s="80">
        <f>IFERROR(R16/(P16),"-")</f>
        <v>1</v>
      </c>
      <c r="U16" s="335"/>
      <c r="V16" s="82">
        <v>0</v>
      </c>
      <c r="W16" s="80">
        <f>IF(P16=0,"-",V16/P16)</f>
        <v>0</v>
      </c>
      <c r="X16" s="334">
        <v>0</v>
      </c>
      <c r="Y16" s="335">
        <f>IFERROR(X16/P16,"-")</f>
        <v>0</v>
      </c>
      <c r="Z16" s="335" t="str">
        <f>IFERROR(X16/V16,"-")</f>
        <v>-</v>
      </c>
      <c r="AA16" s="329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1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86</v>
      </c>
      <c r="C17" s="346"/>
      <c r="D17" s="346" t="s">
        <v>64</v>
      </c>
      <c r="E17" s="346" t="s">
        <v>65</v>
      </c>
      <c r="F17" s="346" t="s">
        <v>71</v>
      </c>
      <c r="G17" s="88"/>
      <c r="H17" s="88"/>
      <c r="I17" s="88"/>
      <c r="J17" s="329"/>
      <c r="K17" s="79">
        <v>16</v>
      </c>
      <c r="L17" s="79">
        <v>12</v>
      </c>
      <c r="M17" s="79">
        <v>8</v>
      </c>
      <c r="N17" s="89">
        <v>4</v>
      </c>
      <c r="O17" s="90">
        <v>0</v>
      </c>
      <c r="P17" s="91">
        <f>N17+O17</f>
        <v>4</v>
      </c>
      <c r="Q17" s="80">
        <f>IFERROR(P17/M17,"-")</f>
        <v>0.5</v>
      </c>
      <c r="R17" s="79">
        <v>3</v>
      </c>
      <c r="S17" s="79">
        <v>1</v>
      </c>
      <c r="T17" s="80">
        <f>IFERROR(R17/(P17),"-")</f>
        <v>0.75</v>
      </c>
      <c r="U17" s="335"/>
      <c r="V17" s="82">
        <v>3</v>
      </c>
      <c r="W17" s="80">
        <f>IF(P17=0,"-",V17/P17)</f>
        <v>0.75</v>
      </c>
      <c r="X17" s="334">
        <v>65000</v>
      </c>
      <c r="Y17" s="335">
        <f>IFERROR(X17/P17,"-")</f>
        <v>16250</v>
      </c>
      <c r="Z17" s="335">
        <f>IFERROR(X17/V17,"-")</f>
        <v>21666.666666667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3</v>
      </c>
      <c r="BO17" s="118">
        <f>IF(P17=0,"",IF(BN17=0,"",(BN17/P17)))</f>
        <v>0.75</v>
      </c>
      <c r="BP17" s="119">
        <v>2</v>
      </c>
      <c r="BQ17" s="120">
        <f>IFERROR(BP17/BN17,"-")</f>
        <v>0.66666666666667</v>
      </c>
      <c r="BR17" s="121">
        <v>54000</v>
      </c>
      <c r="BS17" s="122">
        <f>IFERROR(BR17/BN17,"-")</f>
        <v>18000</v>
      </c>
      <c r="BT17" s="123"/>
      <c r="BU17" s="123"/>
      <c r="BV17" s="123">
        <v>2</v>
      </c>
      <c r="BW17" s="124">
        <v>1</v>
      </c>
      <c r="BX17" s="125">
        <f>IF(P17=0,"",IF(BW17=0,"",(BW17/P17)))</f>
        <v>0.25</v>
      </c>
      <c r="BY17" s="126">
        <v>1</v>
      </c>
      <c r="BZ17" s="127">
        <f>IFERROR(BY17/BW17,"-")</f>
        <v>1</v>
      </c>
      <c r="CA17" s="128">
        <v>11000</v>
      </c>
      <c r="CB17" s="129">
        <f>IFERROR(CA17/BW17,"-")</f>
        <v>11000</v>
      </c>
      <c r="CC17" s="130"/>
      <c r="CD17" s="130">
        <v>1</v>
      </c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3</v>
      </c>
      <c r="CP17" s="139">
        <v>65000</v>
      </c>
      <c r="CQ17" s="139">
        <v>36000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6" t="s">
        <v>87</v>
      </c>
      <c r="C18" s="346"/>
      <c r="D18" s="346" t="s">
        <v>76</v>
      </c>
      <c r="E18" s="346" t="s">
        <v>77</v>
      </c>
      <c r="F18" s="346" t="s">
        <v>66</v>
      </c>
      <c r="G18" s="88" t="s">
        <v>83</v>
      </c>
      <c r="H18" s="88" t="s">
        <v>68</v>
      </c>
      <c r="I18" s="88" t="s">
        <v>78</v>
      </c>
      <c r="J18" s="329"/>
      <c r="K18" s="79">
        <v>24</v>
      </c>
      <c r="L18" s="79">
        <v>0</v>
      </c>
      <c r="M18" s="79">
        <v>68</v>
      </c>
      <c r="N18" s="89">
        <v>8</v>
      </c>
      <c r="O18" s="90">
        <v>0</v>
      </c>
      <c r="P18" s="91">
        <f>N18+O18</f>
        <v>8</v>
      </c>
      <c r="Q18" s="80">
        <f>IFERROR(P18/M18,"-")</f>
        <v>0.11764705882353</v>
      </c>
      <c r="R18" s="79">
        <v>6</v>
      </c>
      <c r="S18" s="79">
        <v>1</v>
      </c>
      <c r="T18" s="80">
        <f>IFERROR(R18/(P18),"-")</f>
        <v>0.75</v>
      </c>
      <c r="U18" s="335"/>
      <c r="V18" s="82">
        <v>2</v>
      </c>
      <c r="W18" s="80">
        <f>IF(P18=0,"-",V18/P18)</f>
        <v>0.25</v>
      </c>
      <c r="X18" s="334">
        <v>48000</v>
      </c>
      <c r="Y18" s="335">
        <f>IFERROR(X18/P18,"-")</f>
        <v>6000</v>
      </c>
      <c r="Z18" s="335">
        <f>IFERROR(X18/V18,"-")</f>
        <v>24000</v>
      </c>
      <c r="AA18" s="329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0.125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3</v>
      </c>
      <c r="BO18" s="118">
        <f>IF(P18=0,"",IF(BN18=0,"",(BN18/P18)))</f>
        <v>0.375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4</v>
      </c>
      <c r="BX18" s="125">
        <f>IF(P18=0,"",IF(BW18=0,"",(BW18/P18)))</f>
        <v>0.5</v>
      </c>
      <c r="BY18" s="126">
        <v>2</v>
      </c>
      <c r="BZ18" s="127">
        <f>IFERROR(BY18/BW18,"-")</f>
        <v>0.5</v>
      </c>
      <c r="CA18" s="128">
        <v>48000</v>
      </c>
      <c r="CB18" s="129">
        <f>IFERROR(CA18/BW18,"-")</f>
        <v>12000</v>
      </c>
      <c r="CC18" s="130"/>
      <c r="CD18" s="130"/>
      <c r="CE18" s="130">
        <v>2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48000</v>
      </c>
      <c r="CQ18" s="139">
        <v>35000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88</v>
      </c>
      <c r="C19" s="346"/>
      <c r="D19" s="346" t="s">
        <v>76</v>
      </c>
      <c r="E19" s="346" t="s">
        <v>77</v>
      </c>
      <c r="F19" s="346" t="s">
        <v>71</v>
      </c>
      <c r="G19" s="88"/>
      <c r="H19" s="88"/>
      <c r="I19" s="88"/>
      <c r="J19" s="329"/>
      <c r="K19" s="79">
        <v>40</v>
      </c>
      <c r="L19" s="79">
        <v>29</v>
      </c>
      <c r="M19" s="79">
        <v>14</v>
      </c>
      <c r="N19" s="89">
        <v>4</v>
      </c>
      <c r="O19" s="90">
        <v>0</v>
      </c>
      <c r="P19" s="91">
        <f>N19+O19</f>
        <v>4</v>
      </c>
      <c r="Q19" s="80">
        <f>IFERROR(P19/M19,"-")</f>
        <v>0.28571428571429</v>
      </c>
      <c r="R19" s="79">
        <v>2</v>
      </c>
      <c r="S19" s="79">
        <v>1</v>
      </c>
      <c r="T19" s="80">
        <f>IFERROR(R19/(P19),"-")</f>
        <v>0.5</v>
      </c>
      <c r="U19" s="335"/>
      <c r="V19" s="82">
        <v>2</v>
      </c>
      <c r="W19" s="80">
        <f>IF(P19=0,"-",V19/P19)</f>
        <v>0.5</v>
      </c>
      <c r="X19" s="334">
        <v>173000</v>
      </c>
      <c r="Y19" s="335">
        <f>IFERROR(X19/P19,"-")</f>
        <v>43250</v>
      </c>
      <c r="Z19" s="335">
        <f>IFERROR(X19/V19,"-")</f>
        <v>86500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0.5</v>
      </c>
      <c r="BP19" s="119">
        <v>1</v>
      </c>
      <c r="BQ19" s="120">
        <f>IFERROR(BP19/BN19,"-")</f>
        <v>0.5</v>
      </c>
      <c r="BR19" s="121">
        <v>115000</v>
      </c>
      <c r="BS19" s="122">
        <f>IFERROR(BR19/BN19,"-")</f>
        <v>57500</v>
      </c>
      <c r="BT19" s="123"/>
      <c r="BU19" s="123"/>
      <c r="BV19" s="123">
        <v>1</v>
      </c>
      <c r="BW19" s="124">
        <v>1</v>
      </c>
      <c r="BX19" s="125">
        <f>IF(P19=0,"",IF(BW19=0,"",(BW19/P19)))</f>
        <v>0.25</v>
      </c>
      <c r="BY19" s="126">
        <v>1</v>
      </c>
      <c r="BZ19" s="127">
        <f>IFERROR(BY19/BW19,"-")</f>
        <v>1</v>
      </c>
      <c r="CA19" s="128">
        <v>58000</v>
      </c>
      <c r="CB19" s="129">
        <f>IFERROR(CA19/BW19,"-")</f>
        <v>58000</v>
      </c>
      <c r="CC19" s="130"/>
      <c r="CD19" s="130"/>
      <c r="CE19" s="130">
        <v>1</v>
      </c>
      <c r="CF19" s="131">
        <v>1</v>
      </c>
      <c r="CG19" s="132">
        <f>IF(P19=0,"",IF(CF19=0,"",(CF19/P19)))</f>
        <v>0.25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2</v>
      </c>
      <c r="CP19" s="139">
        <v>173000</v>
      </c>
      <c r="CQ19" s="139">
        <v>115000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6" t="s">
        <v>89</v>
      </c>
      <c r="C20" s="346"/>
      <c r="D20" s="346" t="s">
        <v>76</v>
      </c>
      <c r="E20" s="346" t="s">
        <v>77</v>
      </c>
      <c r="F20" s="346" t="s">
        <v>66</v>
      </c>
      <c r="G20" s="88" t="s">
        <v>83</v>
      </c>
      <c r="H20" s="88" t="s">
        <v>73</v>
      </c>
      <c r="I20" s="88"/>
      <c r="J20" s="329"/>
      <c r="K20" s="79">
        <v>0</v>
      </c>
      <c r="L20" s="79">
        <v>0</v>
      </c>
      <c r="M20" s="79">
        <v>1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335"/>
      <c r="V20" s="82">
        <v>0</v>
      </c>
      <c r="W20" s="80" t="str">
        <f>IF(P20=0,"-",V20/P20)</f>
        <v>-</v>
      </c>
      <c r="X20" s="334">
        <v>0</v>
      </c>
      <c r="Y20" s="335" t="str">
        <f>IFERROR(X20/P20,"-")</f>
        <v>-</v>
      </c>
      <c r="Z20" s="335" t="str">
        <f>IFERROR(X20/V20,"-")</f>
        <v>-</v>
      </c>
      <c r="AA20" s="329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6" t="s">
        <v>90</v>
      </c>
      <c r="C21" s="346"/>
      <c r="D21" s="346" t="s">
        <v>76</v>
      </c>
      <c r="E21" s="346" t="s">
        <v>77</v>
      </c>
      <c r="F21" s="346" t="s">
        <v>71</v>
      </c>
      <c r="G21" s="88"/>
      <c r="H21" s="88"/>
      <c r="I21" s="88"/>
      <c r="J21" s="329"/>
      <c r="K21" s="79">
        <v>2</v>
      </c>
      <c r="L21" s="79">
        <v>2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335"/>
      <c r="V21" s="82">
        <v>0</v>
      </c>
      <c r="W21" s="80" t="str">
        <f>IF(P21=0,"-",V21/P21)</f>
        <v>-</v>
      </c>
      <c r="X21" s="334">
        <v>0</v>
      </c>
      <c r="Y21" s="335" t="str">
        <f>IFERROR(X21/P21,"-")</f>
        <v>-</v>
      </c>
      <c r="Z21" s="335" t="str">
        <f>IFERROR(X21/V21,"-")</f>
        <v>-</v>
      </c>
      <c r="AA21" s="329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1.55</v>
      </c>
      <c r="B22" s="346" t="s">
        <v>91</v>
      </c>
      <c r="C22" s="346"/>
      <c r="D22" s="346" t="s">
        <v>92</v>
      </c>
      <c r="E22" s="346" t="s">
        <v>93</v>
      </c>
      <c r="F22" s="346" t="s">
        <v>66</v>
      </c>
      <c r="G22" s="88" t="s">
        <v>94</v>
      </c>
      <c r="H22" s="88" t="s">
        <v>95</v>
      </c>
      <c r="I22" s="88" t="s">
        <v>96</v>
      </c>
      <c r="J22" s="329">
        <v>240000</v>
      </c>
      <c r="K22" s="79">
        <v>26</v>
      </c>
      <c r="L22" s="79">
        <v>0</v>
      </c>
      <c r="M22" s="79">
        <v>118</v>
      </c>
      <c r="N22" s="89">
        <v>3</v>
      </c>
      <c r="O22" s="90">
        <v>0</v>
      </c>
      <c r="P22" s="91">
        <f>N22+O22</f>
        <v>3</v>
      </c>
      <c r="Q22" s="80">
        <f>IFERROR(P22/M22,"-")</f>
        <v>0.025423728813559</v>
      </c>
      <c r="R22" s="79">
        <v>2</v>
      </c>
      <c r="S22" s="79">
        <v>1</v>
      </c>
      <c r="T22" s="80">
        <f>IFERROR(R22/(P22),"-")</f>
        <v>0.66666666666667</v>
      </c>
      <c r="U22" s="335">
        <f>IFERROR(J22/SUM(N22:O31),"-")</f>
        <v>7058.8235294118</v>
      </c>
      <c r="V22" s="82">
        <v>0</v>
      </c>
      <c r="W22" s="80">
        <f>IF(P22=0,"-",V22/P22)</f>
        <v>0</v>
      </c>
      <c r="X22" s="334">
        <v>0</v>
      </c>
      <c r="Y22" s="335">
        <f>IFERROR(X22/P22,"-")</f>
        <v>0</v>
      </c>
      <c r="Z22" s="335" t="str">
        <f>IFERROR(X22/V22,"-")</f>
        <v>-</v>
      </c>
      <c r="AA22" s="329">
        <f>SUM(X22:X31)-SUM(J22:J31)</f>
        <v>132000</v>
      </c>
      <c r="AB22" s="83">
        <f>SUM(X22:X31)/SUM(J22:J31)</f>
        <v>1.55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0.33333333333333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1</v>
      </c>
      <c r="BF22" s="111">
        <f>IF(P22=0,"",IF(BE22=0,"",(BE22/P22)))</f>
        <v>0.33333333333333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0.33333333333333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6" t="s">
        <v>97</v>
      </c>
      <c r="C23" s="346"/>
      <c r="D23" s="346" t="s">
        <v>92</v>
      </c>
      <c r="E23" s="346" t="s">
        <v>93</v>
      </c>
      <c r="F23" s="346" t="s">
        <v>71</v>
      </c>
      <c r="G23" s="88"/>
      <c r="H23" s="88"/>
      <c r="I23" s="88"/>
      <c r="J23" s="329"/>
      <c r="K23" s="79">
        <v>66</v>
      </c>
      <c r="L23" s="79">
        <v>20</v>
      </c>
      <c r="M23" s="79">
        <v>40</v>
      </c>
      <c r="N23" s="89">
        <v>5</v>
      </c>
      <c r="O23" s="90">
        <v>0</v>
      </c>
      <c r="P23" s="91">
        <f>N23+O23</f>
        <v>5</v>
      </c>
      <c r="Q23" s="80">
        <f>IFERROR(P23/M23,"-")</f>
        <v>0.125</v>
      </c>
      <c r="R23" s="79">
        <v>1</v>
      </c>
      <c r="S23" s="79">
        <v>3</v>
      </c>
      <c r="T23" s="80">
        <f>IFERROR(R23/(P23),"-")</f>
        <v>0.2</v>
      </c>
      <c r="U23" s="335"/>
      <c r="V23" s="82">
        <v>2</v>
      </c>
      <c r="W23" s="80">
        <f>IF(P23=0,"-",V23/P23)</f>
        <v>0.4</v>
      </c>
      <c r="X23" s="334">
        <v>327000</v>
      </c>
      <c r="Y23" s="335">
        <f>IFERROR(X23/P23,"-")</f>
        <v>65400</v>
      </c>
      <c r="Z23" s="335">
        <f>IFERROR(X23/V23,"-")</f>
        <v>163500</v>
      </c>
      <c r="AA23" s="329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0.2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3</v>
      </c>
      <c r="BX23" s="125">
        <f>IF(P23=0,"",IF(BW23=0,"",(BW23/P23)))</f>
        <v>0.6</v>
      </c>
      <c r="BY23" s="126">
        <v>2</v>
      </c>
      <c r="BZ23" s="127">
        <f>IFERROR(BY23/BW23,"-")</f>
        <v>0.66666666666667</v>
      </c>
      <c r="CA23" s="128">
        <v>327000</v>
      </c>
      <c r="CB23" s="129">
        <f>IFERROR(CA23/BW23,"-")</f>
        <v>109000</v>
      </c>
      <c r="CC23" s="130"/>
      <c r="CD23" s="130"/>
      <c r="CE23" s="130">
        <v>2</v>
      </c>
      <c r="CF23" s="131">
        <v>1</v>
      </c>
      <c r="CG23" s="132">
        <f>IF(P23=0,"",IF(CF23=0,"",(CF23/P23)))</f>
        <v>0.2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2</v>
      </c>
      <c r="CP23" s="139">
        <v>327000</v>
      </c>
      <c r="CQ23" s="139">
        <v>251000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/>
      <c r="B24" s="346" t="s">
        <v>98</v>
      </c>
      <c r="C24" s="346"/>
      <c r="D24" s="346" t="s">
        <v>99</v>
      </c>
      <c r="E24" s="346" t="s">
        <v>100</v>
      </c>
      <c r="F24" s="346" t="s">
        <v>66</v>
      </c>
      <c r="G24" s="88"/>
      <c r="H24" s="88" t="s">
        <v>95</v>
      </c>
      <c r="I24" s="88"/>
      <c r="J24" s="329"/>
      <c r="K24" s="79">
        <v>6</v>
      </c>
      <c r="L24" s="79">
        <v>0</v>
      </c>
      <c r="M24" s="79">
        <v>56</v>
      </c>
      <c r="N24" s="89">
        <v>5</v>
      </c>
      <c r="O24" s="90">
        <v>0</v>
      </c>
      <c r="P24" s="91">
        <f>N24+O24</f>
        <v>5</v>
      </c>
      <c r="Q24" s="80">
        <f>IFERROR(P24/M24,"-")</f>
        <v>0.089285714285714</v>
      </c>
      <c r="R24" s="79">
        <v>1</v>
      </c>
      <c r="S24" s="79">
        <v>1</v>
      </c>
      <c r="T24" s="80">
        <f>IFERROR(R24/(P24),"-")</f>
        <v>0.2</v>
      </c>
      <c r="U24" s="335"/>
      <c r="V24" s="82">
        <v>1</v>
      </c>
      <c r="W24" s="80">
        <f>IF(P24=0,"-",V24/P24)</f>
        <v>0.2</v>
      </c>
      <c r="X24" s="334">
        <v>13000</v>
      </c>
      <c r="Y24" s="335">
        <f>IFERROR(X24/P24,"-")</f>
        <v>2600</v>
      </c>
      <c r="Z24" s="335">
        <f>IFERROR(X24/V24,"-")</f>
        <v>13000</v>
      </c>
      <c r="AA24" s="329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5</v>
      </c>
      <c r="BO24" s="118">
        <f>IF(P24=0,"",IF(BN24=0,"",(BN24/P24)))</f>
        <v>1</v>
      </c>
      <c r="BP24" s="119">
        <v>1</v>
      </c>
      <c r="BQ24" s="120">
        <f>IFERROR(BP24/BN24,"-")</f>
        <v>0.2</v>
      </c>
      <c r="BR24" s="121">
        <v>13000</v>
      </c>
      <c r="BS24" s="122">
        <f>IFERROR(BR24/BN24,"-")</f>
        <v>2600</v>
      </c>
      <c r="BT24" s="123"/>
      <c r="BU24" s="123">
        <v>1</v>
      </c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13000</v>
      </c>
      <c r="CQ24" s="139">
        <v>13000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6" t="s">
        <v>101</v>
      </c>
      <c r="C25" s="346"/>
      <c r="D25" s="346" t="s">
        <v>99</v>
      </c>
      <c r="E25" s="346" t="s">
        <v>100</v>
      </c>
      <c r="F25" s="346" t="s">
        <v>71</v>
      </c>
      <c r="G25" s="88"/>
      <c r="H25" s="88"/>
      <c r="I25" s="88"/>
      <c r="J25" s="329"/>
      <c r="K25" s="79">
        <v>46</v>
      </c>
      <c r="L25" s="79">
        <v>16</v>
      </c>
      <c r="M25" s="79">
        <v>5</v>
      </c>
      <c r="N25" s="89">
        <v>1</v>
      </c>
      <c r="O25" s="90">
        <v>0</v>
      </c>
      <c r="P25" s="91">
        <f>N25+O25</f>
        <v>1</v>
      </c>
      <c r="Q25" s="80">
        <f>IFERROR(P25/M25,"-")</f>
        <v>0.2</v>
      </c>
      <c r="R25" s="79">
        <v>0</v>
      </c>
      <c r="S25" s="79">
        <v>1</v>
      </c>
      <c r="T25" s="80">
        <f>IFERROR(R25/(P25),"-")</f>
        <v>0</v>
      </c>
      <c r="U25" s="335"/>
      <c r="V25" s="82">
        <v>1</v>
      </c>
      <c r="W25" s="80">
        <f>IF(P25=0,"-",V25/P25)</f>
        <v>1</v>
      </c>
      <c r="X25" s="334">
        <v>21000</v>
      </c>
      <c r="Y25" s="335">
        <f>IFERROR(X25/P25,"-")</f>
        <v>21000</v>
      </c>
      <c r="Z25" s="335">
        <f>IFERROR(X25/V25,"-")</f>
        <v>21000</v>
      </c>
      <c r="AA25" s="329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1</v>
      </c>
      <c r="BP25" s="119">
        <v>1</v>
      </c>
      <c r="BQ25" s="120">
        <f>IFERROR(BP25/BN25,"-")</f>
        <v>1</v>
      </c>
      <c r="BR25" s="121">
        <v>21000</v>
      </c>
      <c r="BS25" s="122">
        <f>IFERROR(BR25/BN25,"-")</f>
        <v>21000</v>
      </c>
      <c r="BT25" s="123"/>
      <c r="BU25" s="123"/>
      <c r="BV25" s="123">
        <v>1</v>
      </c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21000</v>
      </c>
      <c r="CQ25" s="139">
        <v>21000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6" t="s">
        <v>102</v>
      </c>
      <c r="C26" s="346"/>
      <c r="D26" s="346" t="s">
        <v>103</v>
      </c>
      <c r="E26" s="346" t="s">
        <v>104</v>
      </c>
      <c r="F26" s="346" t="s">
        <v>66</v>
      </c>
      <c r="G26" s="88"/>
      <c r="H26" s="88" t="s">
        <v>95</v>
      </c>
      <c r="I26" s="88"/>
      <c r="J26" s="329"/>
      <c r="K26" s="79">
        <v>4</v>
      </c>
      <c r="L26" s="79">
        <v>0</v>
      </c>
      <c r="M26" s="79">
        <v>30</v>
      </c>
      <c r="N26" s="89">
        <v>2</v>
      </c>
      <c r="O26" s="90">
        <v>0</v>
      </c>
      <c r="P26" s="91">
        <f>N26+O26</f>
        <v>2</v>
      </c>
      <c r="Q26" s="80">
        <f>IFERROR(P26/M26,"-")</f>
        <v>0.066666666666667</v>
      </c>
      <c r="R26" s="79">
        <v>0</v>
      </c>
      <c r="S26" s="79">
        <v>0</v>
      </c>
      <c r="T26" s="80">
        <f>IFERROR(R26/(P26),"-")</f>
        <v>0</v>
      </c>
      <c r="U26" s="335"/>
      <c r="V26" s="82">
        <v>0</v>
      </c>
      <c r="W26" s="80">
        <f>IF(P26=0,"-",V26/P26)</f>
        <v>0</v>
      </c>
      <c r="X26" s="334">
        <v>0</v>
      </c>
      <c r="Y26" s="335">
        <f>IFERROR(X26/P26,"-")</f>
        <v>0</v>
      </c>
      <c r="Z26" s="335" t="str">
        <f>IFERROR(X26/V26,"-")</f>
        <v>-</v>
      </c>
      <c r="AA26" s="329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2</v>
      </c>
      <c r="BX26" s="125">
        <f>IF(P26=0,"",IF(BW26=0,"",(BW26/P26)))</f>
        <v>1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6" t="s">
        <v>105</v>
      </c>
      <c r="C27" s="346"/>
      <c r="D27" s="346" t="s">
        <v>103</v>
      </c>
      <c r="E27" s="346" t="s">
        <v>104</v>
      </c>
      <c r="F27" s="346" t="s">
        <v>71</v>
      </c>
      <c r="G27" s="88"/>
      <c r="H27" s="88"/>
      <c r="I27" s="88"/>
      <c r="J27" s="329"/>
      <c r="K27" s="79">
        <v>18</v>
      </c>
      <c r="L27" s="79">
        <v>14</v>
      </c>
      <c r="M27" s="79">
        <v>4</v>
      </c>
      <c r="N27" s="89">
        <v>3</v>
      </c>
      <c r="O27" s="90">
        <v>0</v>
      </c>
      <c r="P27" s="91">
        <f>N27+O27</f>
        <v>3</v>
      </c>
      <c r="Q27" s="80">
        <f>IFERROR(P27/M27,"-")</f>
        <v>0.75</v>
      </c>
      <c r="R27" s="79">
        <v>1</v>
      </c>
      <c r="S27" s="79">
        <v>1</v>
      </c>
      <c r="T27" s="80">
        <f>IFERROR(R27/(P27),"-")</f>
        <v>0.33333333333333</v>
      </c>
      <c r="U27" s="335"/>
      <c r="V27" s="82">
        <v>1</v>
      </c>
      <c r="W27" s="80">
        <f>IF(P27=0,"-",V27/P27)</f>
        <v>0.33333333333333</v>
      </c>
      <c r="X27" s="334">
        <v>3000</v>
      </c>
      <c r="Y27" s="335">
        <f>IFERROR(X27/P27,"-")</f>
        <v>1000</v>
      </c>
      <c r="Z27" s="335">
        <f>IFERROR(X27/V27,"-")</f>
        <v>3000</v>
      </c>
      <c r="AA27" s="329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0.33333333333333</v>
      </c>
      <c r="BG27" s="110">
        <v>1</v>
      </c>
      <c r="BH27" s="112">
        <f>IFERROR(BG27/BE27,"-")</f>
        <v>1</v>
      </c>
      <c r="BI27" s="113">
        <v>3000</v>
      </c>
      <c r="BJ27" s="114">
        <f>IFERROR(BI27/BE27,"-")</f>
        <v>3000</v>
      </c>
      <c r="BK27" s="115">
        <v>1</v>
      </c>
      <c r="BL27" s="115"/>
      <c r="BM27" s="115"/>
      <c r="BN27" s="117">
        <v>1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0.33333333333333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3000</v>
      </c>
      <c r="CQ27" s="139">
        <v>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6" t="s">
        <v>106</v>
      </c>
      <c r="C28" s="346"/>
      <c r="D28" s="346" t="s">
        <v>107</v>
      </c>
      <c r="E28" s="346" t="s">
        <v>108</v>
      </c>
      <c r="F28" s="346" t="s">
        <v>66</v>
      </c>
      <c r="G28" s="88"/>
      <c r="H28" s="88" t="s">
        <v>95</v>
      </c>
      <c r="I28" s="88"/>
      <c r="J28" s="329"/>
      <c r="K28" s="79">
        <v>21</v>
      </c>
      <c r="L28" s="79">
        <v>0</v>
      </c>
      <c r="M28" s="79">
        <v>94</v>
      </c>
      <c r="N28" s="89">
        <v>7</v>
      </c>
      <c r="O28" s="90">
        <v>0</v>
      </c>
      <c r="P28" s="91">
        <f>N28+O28</f>
        <v>7</v>
      </c>
      <c r="Q28" s="80">
        <f>IFERROR(P28/M28,"-")</f>
        <v>0.074468085106383</v>
      </c>
      <c r="R28" s="79">
        <v>2</v>
      </c>
      <c r="S28" s="79">
        <v>1</v>
      </c>
      <c r="T28" s="80">
        <f>IFERROR(R28/(P28),"-")</f>
        <v>0.28571428571429</v>
      </c>
      <c r="U28" s="335"/>
      <c r="V28" s="82">
        <v>1</v>
      </c>
      <c r="W28" s="80">
        <f>IF(P28=0,"-",V28/P28)</f>
        <v>0.14285714285714</v>
      </c>
      <c r="X28" s="334">
        <v>3000</v>
      </c>
      <c r="Y28" s="335">
        <f>IFERROR(X28/P28,"-")</f>
        <v>428.57142857143</v>
      </c>
      <c r="Z28" s="335">
        <f>IFERROR(X28/V28,"-")</f>
        <v>3000</v>
      </c>
      <c r="AA28" s="329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0.28571428571429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0.14285714285714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4</v>
      </c>
      <c r="BX28" s="125">
        <f>IF(P28=0,"",IF(BW28=0,"",(BW28/P28)))</f>
        <v>0.57142857142857</v>
      </c>
      <c r="BY28" s="126">
        <v>1</v>
      </c>
      <c r="BZ28" s="127">
        <f>IFERROR(BY28/BW28,"-")</f>
        <v>0.25</v>
      </c>
      <c r="CA28" s="128">
        <v>3000</v>
      </c>
      <c r="CB28" s="129">
        <f>IFERROR(CA28/BW28,"-")</f>
        <v>750</v>
      </c>
      <c r="CC28" s="130">
        <v>1</v>
      </c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3000</v>
      </c>
      <c r="CQ28" s="139">
        <v>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6" t="s">
        <v>109</v>
      </c>
      <c r="C29" s="346"/>
      <c r="D29" s="346" t="s">
        <v>107</v>
      </c>
      <c r="E29" s="346" t="s">
        <v>108</v>
      </c>
      <c r="F29" s="346" t="s">
        <v>71</v>
      </c>
      <c r="G29" s="88"/>
      <c r="H29" s="88"/>
      <c r="I29" s="88"/>
      <c r="J29" s="329"/>
      <c r="K29" s="79">
        <v>16</v>
      </c>
      <c r="L29" s="79">
        <v>10</v>
      </c>
      <c r="M29" s="79">
        <v>0</v>
      </c>
      <c r="N29" s="89">
        <v>0</v>
      </c>
      <c r="O29" s="90">
        <v>0</v>
      </c>
      <c r="P29" s="91">
        <f>N29+O29</f>
        <v>0</v>
      </c>
      <c r="Q29" s="80" t="str">
        <f>IFERROR(P29/M29,"-")</f>
        <v>-</v>
      </c>
      <c r="R29" s="79">
        <v>0</v>
      </c>
      <c r="S29" s="79">
        <v>0</v>
      </c>
      <c r="T29" s="80" t="str">
        <f>IFERROR(R29/(P29),"-")</f>
        <v>-</v>
      </c>
      <c r="U29" s="335"/>
      <c r="V29" s="82">
        <v>0</v>
      </c>
      <c r="W29" s="80" t="str">
        <f>IF(P29=0,"-",V29/P29)</f>
        <v>-</v>
      </c>
      <c r="X29" s="334">
        <v>0</v>
      </c>
      <c r="Y29" s="335" t="str">
        <f>IFERROR(X29/P29,"-")</f>
        <v>-</v>
      </c>
      <c r="Z29" s="335" t="str">
        <f>IFERROR(X29/V29,"-")</f>
        <v>-</v>
      </c>
      <c r="AA29" s="329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6" t="s">
        <v>110</v>
      </c>
      <c r="C30" s="346"/>
      <c r="D30" s="346" t="s">
        <v>111</v>
      </c>
      <c r="E30" s="346" t="s">
        <v>112</v>
      </c>
      <c r="F30" s="346" t="s">
        <v>66</v>
      </c>
      <c r="G30" s="88"/>
      <c r="H30" s="88" t="s">
        <v>95</v>
      </c>
      <c r="I30" s="88"/>
      <c r="J30" s="329"/>
      <c r="K30" s="79">
        <v>8</v>
      </c>
      <c r="L30" s="79">
        <v>0</v>
      </c>
      <c r="M30" s="79">
        <v>45</v>
      </c>
      <c r="N30" s="89">
        <v>3</v>
      </c>
      <c r="O30" s="90">
        <v>0</v>
      </c>
      <c r="P30" s="91">
        <f>N30+O30</f>
        <v>3</v>
      </c>
      <c r="Q30" s="80">
        <f>IFERROR(P30/M30,"-")</f>
        <v>0.066666666666667</v>
      </c>
      <c r="R30" s="79">
        <v>1</v>
      </c>
      <c r="S30" s="79">
        <v>2</v>
      </c>
      <c r="T30" s="80">
        <f>IFERROR(R30/(P30),"-")</f>
        <v>0.33333333333333</v>
      </c>
      <c r="U30" s="335"/>
      <c r="V30" s="82">
        <v>1</v>
      </c>
      <c r="W30" s="80">
        <f>IF(P30=0,"-",V30/P30)</f>
        <v>0.33333333333333</v>
      </c>
      <c r="X30" s="334">
        <v>5000</v>
      </c>
      <c r="Y30" s="335">
        <f>IFERROR(X30/P30,"-")</f>
        <v>1666.6666666667</v>
      </c>
      <c r="Z30" s="335">
        <f>IFERROR(X30/V30,"-")</f>
        <v>5000</v>
      </c>
      <c r="AA30" s="329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2</v>
      </c>
      <c r="BO30" s="118">
        <f>IF(P30=0,"",IF(BN30=0,"",(BN30/P30)))</f>
        <v>0.66666666666667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>
        <v>1</v>
      </c>
      <c r="CG30" s="132">
        <f>IF(P30=0,"",IF(CF30=0,"",(CF30/P30)))</f>
        <v>0.33333333333333</v>
      </c>
      <c r="CH30" s="133">
        <v>1</v>
      </c>
      <c r="CI30" s="134">
        <f>IFERROR(CH30/CF30,"-")</f>
        <v>1</v>
      </c>
      <c r="CJ30" s="135">
        <v>5000</v>
      </c>
      <c r="CK30" s="136">
        <f>IFERROR(CJ30/CF30,"-")</f>
        <v>5000</v>
      </c>
      <c r="CL30" s="137">
        <v>1</v>
      </c>
      <c r="CM30" s="137"/>
      <c r="CN30" s="137"/>
      <c r="CO30" s="138">
        <v>1</v>
      </c>
      <c r="CP30" s="139">
        <v>5000</v>
      </c>
      <c r="CQ30" s="139">
        <v>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6" t="s">
        <v>113</v>
      </c>
      <c r="C31" s="346"/>
      <c r="D31" s="346" t="s">
        <v>111</v>
      </c>
      <c r="E31" s="346" t="s">
        <v>112</v>
      </c>
      <c r="F31" s="346" t="s">
        <v>71</v>
      </c>
      <c r="G31" s="88"/>
      <c r="H31" s="88"/>
      <c r="I31" s="88"/>
      <c r="J31" s="329"/>
      <c r="K31" s="79">
        <v>57</v>
      </c>
      <c r="L31" s="79">
        <v>30</v>
      </c>
      <c r="M31" s="79">
        <v>21</v>
      </c>
      <c r="N31" s="89">
        <v>5</v>
      </c>
      <c r="O31" s="90">
        <v>0</v>
      </c>
      <c r="P31" s="91">
        <f>N31+O31</f>
        <v>5</v>
      </c>
      <c r="Q31" s="80">
        <f>IFERROR(P31/M31,"-")</f>
        <v>0.23809523809524</v>
      </c>
      <c r="R31" s="79">
        <v>2</v>
      </c>
      <c r="S31" s="79">
        <v>1</v>
      </c>
      <c r="T31" s="80">
        <f>IFERROR(R31/(P31),"-")</f>
        <v>0.4</v>
      </c>
      <c r="U31" s="335"/>
      <c r="V31" s="82">
        <v>0</v>
      </c>
      <c r="W31" s="80">
        <f>IF(P31=0,"-",V31/P31)</f>
        <v>0</v>
      </c>
      <c r="X31" s="334">
        <v>0</v>
      </c>
      <c r="Y31" s="335">
        <f>IFERROR(X31/P31,"-")</f>
        <v>0</v>
      </c>
      <c r="Z31" s="335" t="str">
        <f>IFERROR(X31/V31,"-")</f>
        <v>-</v>
      </c>
      <c r="AA31" s="329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0.4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0.2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>
        <v>2</v>
      </c>
      <c r="CG31" s="132">
        <f>IF(P31=0,"",IF(CF31=0,"",(CF31/P31)))</f>
        <v>0.4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0.24166666666667</v>
      </c>
      <c r="B32" s="346" t="s">
        <v>114</v>
      </c>
      <c r="C32" s="346"/>
      <c r="D32" s="346" t="s">
        <v>115</v>
      </c>
      <c r="E32" s="346" t="s">
        <v>116</v>
      </c>
      <c r="F32" s="346" t="s">
        <v>66</v>
      </c>
      <c r="G32" s="88" t="s">
        <v>117</v>
      </c>
      <c r="H32" s="88" t="s">
        <v>118</v>
      </c>
      <c r="I32" s="88" t="s">
        <v>69</v>
      </c>
      <c r="J32" s="329">
        <v>120000</v>
      </c>
      <c r="K32" s="79">
        <v>9</v>
      </c>
      <c r="L32" s="79">
        <v>0</v>
      </c>
      <c r="M32" s="79">
        <v>45</v>
      </c>
      <c r="N32" s="89">
        <v>4</v>
      </c>
      <c r="O32" s="90">
        <v>0</v>
      </c>
      <c r="P32" s="91">
        <f>N32+O32</f>
        <v>4</v>
      </c>
      <c r="Q32" s="80">
        <f>IFERROR(P32/M32,"-")</f>
        <v>0.088888888888889</v>
      </c>
      <c r="R32" s="79">
        <v>1</v>
      </c>
      <c r="S32" s="79">
        <v>1</v>
      </c>
      <c r="T32" s="80">
        <f>IFERROR(R32/(P32),"-")</f>
        <v>0.25</v>
      </c>
      <c r="U32" s="335">
        <f>IFERROR(J32/SUM(N32:O35),"-")</f>
        <v>17142.857142857</v>
      </c>
      <c r="V32" s="82">
        <v>0</v>
      </c>
      <c r="W32" s="80">
        <f>IF(P32=0,"-",V32/P32)</f>
        <v>0</v>
      </c>
      <c r="X32" s="334">
        <v>0</v>
      </c>
      <c r="Y32" s="335">
        <f>IFERROR(X32/P32,"-")</f>
        <v>0</v>
      </c>
      <c r="Z32" s="335" t="str">
        <f>IFERROR(X32/V32,"-")</f>
        <v>-</v>
      </c>
      <c r="AA32" s="329">
        <f>SUM(X32:X35)-SUM(J32:J35)</f>
        <v>-91000</v>
      </c>
      <c r="AB32" s="83">
        <f>SUM(X32:X35)/SUM(J32:J35)</f>
        <v>0.24166666666667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3</v>
      </c>
      <c r="BF32" s="111">
        <f>IF(P32=0,"",IF(BE32=0,"",(BE32/P32)))</f>
        <v>0.75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0.25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6" t="s">
        <v>119</v>
      </c>
      <c r="C33" s="346"/>
      <c r="D33" s="346" t="s">
        <v>115</v>
      </c>
      <c r="E33" s="346" t="s">
        <v>116</v>
      </c>
      <c r="F33" s="346" t="s">
        <v>71</v>
      </c>
      <c r="G33" s="88"/>
      <c r="H33" s="88"/>
      <c r="I33" s="88"/>
      <c r="J33" s="329"/>
      <c r="K33" s="79">
        <v>26</v>
      </c>
      <c r="L33" s="79">
        <v>8</v>
      </c>
      <c r="M33" s="79">
        <v>9</v>
      </c>
      <c r="N33" s="89">
        <v>2</v>
      </c>
      <c r="O33" s="90">
        <v>0</v>
      </c>
      <c r="P33" s="91">
        <f>N33+O33</f>
        <v>2</v>
      </c>
      <c r="Q33" s="80">
        <f>IFERROR(P33/M33,"-")</f>
        <v>0.22222222222222</v>
      </c>
      <c r="R33" s="79">
        <v>1</v>
      </c>
      <c r="S33" s="79">
        <v>0</v>
      </c>
      <c r="T33" s="80">
        <f>IFERROR(R33/(P33),"-")</f>
        <v>0.5</v>
      </c>
      <c r="U33" s="335"/>
      <c r="V33" s="82">
        <v>2</v>
      </c>
      <c r="W33" s="80">
        <f>IF(P33=0,"-",V33/P33)</f>
        <v>1</v>
      </c>
      <c r="X33" s="334">
        <v>26000</v>
      </c>
      <c r="Y33" s="335">
        <f>IFERROR(X33/P33,"-")</f>
        <v>13000</v>
      </c>
      <c r="Z33" s="335">
        <f>IFERROR(X33/V33,"-")</f>
        <v>13000</v>
      </c>
      <c r="AA33" s="329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>
        <v>1</v>
      </c>
      <c r="BQ33" s="120">
        <f>IFERROR(BP33/BN33,"-")</f>
        <v>1</v>
      </c>
      <c r="BR33" s="121">
        <v>8000</v>
      </c>
      <c r="BS33" s="122">
        <f>IFERROR(BR33/BN33,"-")</f>
        <v>8000</v>
      </c>
      <c r="BT33" s="123"/>
      <c r="BU33" s="123">
        <v>1</v>
      </c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>
        <v>1</v>
      </c>
      <c r="CG33" s="132">
        <f>IF(P33=0,"",IF(CF33=0,"",(CF33/P33)))</f>
        <v>0.5</v>
      </c>
      <c r="CH33" s="133">
        <v>1</v>
      </c>
      <c r="CI33" s="134">
        <f>IFERROR(CH33/CF33,"-")</f>
        <v>1</v>
      </c>
      <c r="CJ33" s="135">
        <v>18000</v>
      </c>
      <c r="CK33" s="136">
        <f>IFERROR(CJ33/CF33,"-")</f>
        <v>18000</v>
      </c>
      <c r="CL33" s="137"/>
      <c r="CM33" s="137"/>
      <c r="CN33" s="137">
        <v>1</v>
      </c>
      <c r="CO33" s="138">
        <v>2</v>
      </c>
      <c r="CP33" s="139">
        <v>26000</v>
      </c>
      <c r="CQ33" s="139">
        <v>18000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6" t="s">
        <v>120</v>
      </c>
      <c r="C34" s="346"/>
      <c r="D34" s="346" t="s">
        <v>121</v>
      </c>
      <c r="E34" s="346" t="s">
        <v>122</v>
      </c>
      <c r="F34" s="346" t="s">
        <v>66</v>
      </c>
      <c r="G34" s="88"/>
      <c r="H34" s="88" t="s">
        <v>118</v>
      </c>
      <c r="I34" s="88" t="s">
        <v>78</v>
      </c>
      <c r="J34" s="329"/>
      <c r="K34" s="79">
        <v>9</v>
      </c>
      <c r="L34" s="79">
        <v>0</v>
      </c>
      <c r="M34" s="79">
        <v>27</v>
      </c>
      <c r="N34" s="89">
        <v>0</v>
      </c>
      <c r="O34" s="90">
        <v>0</v>
      </c>
      <c r="P34" s="91">
        <f>N34+O34</f>
        <v>0</v>
      </c>
      <c r="Q34" s="80">
        <f>IFERROR(P34/M34,"-")</f>
        <v>0</v>
      </c>
      <c r="R34" s="79">
        <v>0</v>
      </c>
      <c r="S34" s="79">
        <v>0</v>
      </c>
      <c r="T34" s="80" t="str">
        <f>IFERROR(R34/(P34),"-")</f>
        <v>-</v>
      </c>
      <c r="U34" s="335"/>
      <c r="V34" s="82">
        <v>0</v>
      </c>
      <c r="W34" s="80" t="str">
        <f>IF(P34=0,"-",V34/P34)</f>
        <v>-</v>
      </c>
      <c r="X34" s="334">
        <v>0</v>
      </c>
      <c r="Y34" s="335" t="str">
        <f>IFERROR(X34/P34,"-")</f>
        <v>-</v>
      </c>
      <c r="Z34" s="335" t="str">
        <f>IFERROR(X34/V34,"-")</f>
        <v>-</v>
      </c>
      <c r="AA34" s="329"/>
      <c r="AB34" s="83"/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6" t="s">
        <v>123</v>
      </c>
      <c r="C35" s="346"/>
      <c r="D35" s="346" t="s">
        <v>121</v>
      </c>
      <c r="E35" s="346" t="s">
        <v>122</v>
      </c>
      <c r="F35" s="346" t="s">
        <v>71</v>
      </c>
      <c r="G35" s="88"/>
      <c r="H35" s="88"/>
      <c r="I35" s="88"/>
      <c r="J35" s="329"/>
      <c r="K35" s="79">
        <v>9</v>
      </c>
      <c r="L35" s="79">
        <v>8</v>
      </c>
      <c r="M35" s="79">
        <v>1</v>
      </c>
      <c r="N35" s="89">
        <v>1</v>
      </c>
      <c r="O35" s="90">
        <v>0</v>
      </c>
      <c r="P35" s="91">
        <f>N35+O35</f>
        <v>1</v>
      </c>
      <c r="Q35" s="80">
        <f>IFERROR(P35/M35,"-")</f>
        <v>1</v>
      </c>
      <c r="R35" s="79">
        <v>0</v>
      </c>
      <c r="S35" s="79">
        <v>0</v>
      </c>
      <c r="T35" s="80">
        <f>IFERROR(R35/(P35),"-")</f>
        <v>0</v>
      </c>
      <c r="U35" s="335"/>
      <c r="V35" s="82">
        <v>1</v>
      </c>
      <c r="W35" s="80">
        <f>IF(P35=0,"-",V35/P35)</f>
        <v>1</v>
      </c>
      <c r="X35" s="334">
        <v>3000</v>
      </c>
      <c r="Y35" s="335">
        <f>IFERROR(X35/P35,"-")</f>
        <v>3000</v>
      </c>
      <c r="Z35" s="335">
        <f>IFERROR(X35/V35,"-")</f>
        <v>3000</v>
      </c>
      <c r="AA35" s="329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>
        <v>1</v>
      </c>
      <c r="CG35" s="132">
        <f>IF(P35=0,"",IF(CF35=0,"",(CF35/P35)))</f>
        <v>1</v>
      </c>
      <c r="CH35" s="133">
        <v>1</v>
      </c>
      <c r="CI35" s="134">
        <f>IFERROR(CH35/CF35,"-")</f>
        <v>1</v>
      </c>
      <c r="CJ35" s="135">
        <v>3000</v>
      </c>
      <c r="CK35" s="136">
        <f>IFERROR(CJ35/CF35,"-")</f>
        <v>3000</v>
      </c>
      <c r="CL35" s="137">
        <v>1</v>
      </c>
      <c r="CM35" s="137"/>
      <c r="CN35" s="137"/>
      <c r="CO35" s="138">
        <v>1</v>
      </c>
      <c r="CP35" s="139">
        <v>3000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30"/>
      <c r="B36" s="85"/>
      <c r="C36" s="86"/>
      <c r="D36" s="86"/>
      <c r="E36" s="86"/>
      <c r="F36" s="87"/>
      <c r="G36" s="88"/>
      <c r="H36" s="88"/>
      <c r="I36" s="88"/>
      <c r="J36" s="330"/>
      <c r="K36" s="34"/>
      <c r="L36" s="34"/>
      <c r="M36" s="31"/>
      <c r="N36" s="23"/>
      <c r="O36" s="23"/>
      <c r="P36" s="23"/>
      <c r="Q36" s="32"/>
      <c r="R36" s="32"/>
      <c r="S36" s="23"/>
      <c r="T36" s="32"/>
      <c r="U36" s="336"/>
      <c r="V36" s="25"/>
      <c r="W36" s="25"/>
      <c r="X36" s="336"/>
      <c r="Y36" s="336"/>
      <c r="Z36" s="336"/>
      <c r="AA36" s="336"/>
      <c r="AB36" s="33"/>
      <c r="AC36" s="57"/>
      <c r="AD36" s="61"/>
      <c r="AE36" s="62"/>
      <c r="AF36" s="61"/>
      <c r="AG36" s="65"/>
      <c r="AH36" s="66"/>
      <c r="AI36" s="67"/>
      <c r="AJ36" s="68"/>
      <c r="AK36" s="68"/>
      <c r="AL36" s="68"/>
      <c r="AM36" s="61"/>
      <c r="AN36" s="62"/>
      <c r="AO36" s="61"/>
      <c r="AP36" s="65"/>
      <c r="AQ36" s="66"/>
      <c r="AR36" s="67"/>
      <c r="AS36" s="68"/>
      <c r="AT36" s="68"/>
      <c r="AU36" s="68"/>
      <c r="AV36" s="61"/>
      <c r="AW36" s="62"/>
      <c r="AX36" s="61"/>
      <c r="AY36" s="65"/>
      <c r="AZ36" s="66"/>
      <c r="BA36" s="67"/>
      <c r="BB36" s="68"/>
      <c r="BC36" s="68"/>
      <c r="BD36" s="68"/>
      <c r="BE36" s="61"/>
      <c r="BF36" s="62"/>
      <c r="BG36" s="61"/>
      <c r="BH36" s="65"/>
      <c r="BI36" s="66"/>
      <c r="BJ36" s="67"/>
      <c r="BK36" s="68"/>
      <c r="BL36" s="68"/>
      <c r="BM36" s="68"/>
      <c r="BN36" s="63"/>
      <c r="BO36" s="64"/>
      <c r="BP36" s="61"/>
      <c r="BQ36" s="65"/>
      <c r="BR36" s="66"/>
      <c r="BS36" s="67"/>
      <c r="BT36" s="68"/>
      <c r="BU36" s="68"/>
      <c r="BV36" s="68"/>
      <c r="BW36" s="63"/>
      <c r="BX36" s="64"/>
      <c r="BY36" s="61"/>
      <c r="BZ36" s="65"/>
      <c r="CA36" s="66"/>
      <c r="CB36" s="67"/>
      <c r="CC36" s="68"/>
      <c r="CD36" s="68"/>
      <c r="CE36" s="68"/>
      <c r="CF36" s="63"/>
      <c r="CG36" s="64"/>
      <c r="CH36" s="61"/>
      <c r="CI36" s="65"/>
      <c r="CJ36" s="66"/>
      <c r="CK36" s="67"/>
      <c r="CL36" s="68"/>
      <c r="CM36" s="68"/>
      <c r="CN36" s="68"/>
      <c r="CO36" s="69"/>
      <c r="CP36" s="66"/>
      <c r="CQ36" s="66"/>
      <c r="CR36" s="66"/>
      <c r="CS36" s="70"/>
    </row>
    <row r="37" spans="1:98">
      <c r="A37" s="30"/>
      <c r="B37" s="37"/>
      <c r="C37" s="21"/>
      <c r="D37" s="21"/>
      <c r="E37" s="21"/>
      <c r="F37" s="22"/>
      <c r="G37" s="36"/>
      <c r="H37" s="36"/>
      <c r="I37" s="73"/>
      <c r="J37" s="331"/>
      <c r="K37" s="34"/>
      <c r="L37" s="34"/>
      <c r="M37" s="31"/>
      <c r="N37" s="23"/>
      <c r="O37" s="23"/>
      <c r="P37" s="23"/>
      <c r="Q37" s="32"/>
      <c r="R37" s="32"/>
      <c r="S37" s="23"/>
      <c r="T37" s="32"/>
      <c r="U37" s="336"/>
      <c r="V37" s="25"/>
      <c r="W37" s="25"/>
      <c r="X37" s="336"/>
      <c r="Y37" s="336"/>
      <c r="Z37" s="336"/>
      <c r="AA37" s="336"/>
      <c r="AB37" s="33"/>
      <c r="AC37" s="59"/>
      <c r="AD37" s="61"/>
      <c r="AE37" s="62"/>
      <c r="AF37" s="61"/>
      <c r="AG37" s="65"/>
      <c r="AH37" s="66"/>
      <c r="AI37" s="67"/>
      <c r="AJ37" s="68"/>
      <c r="AK37" s="68"/>
      <c r="AL37" s="68"/>
      <c r="AM37" s="61"/>
      <c r="AN37" s="62"/>
      <c r="AO37" s="61"/>
      <c r="AP37" s="65"/>
      <c r="AQ37" s="66"/>
      <c r="AR37" s="67"/>
      <c r="AS37" s="68"/>
      <c r="AT37" s="68"/>
      <c r="AU37" s="68"/>
      <c r="AV37" s="61"/>
      <c r="AW37" s="62"/>
      <c r="AX37" s="61"/>
      <c r="AY37" s="65"/>
      <c r="AZ37" s="66"/>
      <c r="BA37" s="67"/>
      <c r="BB37" s="68"/>
      <c r="BC37" s="68"/>
      <c r="BD37" s="68"/>
      <c r="BE37" s="61"/>
      <c r="BF37" s="62"/>
      <c r="BG37" s="61"/>
      <c r="BH37" s="65"/>
      <c r="BI37" s="66"/>
      <c r="BJ37" s="67"/>
      <c r="BK37" s="68"/>
      <c r="BL37" s="68"/>
      <c r="BM37" s="68"/>
      <c r="BN37" s="63"/>
      <c r="BO37" s="64"/>
      <c r="BP37" s="61"/>
      <c r="BQ37" s="65"/>
      <c r="BR37" s="66"/>
      <c r="BS37" s="67"/>
      <c r="BT37" s="68"/>
      <c r="BU37" s="68"/>
      <c r="BV37" s="68"/>
      <c r="BW37" s="63"/>
      <c r="BX37" s="64"/>
      <c r="BY37" s="61"/>
      <c r="BZ37" s="65"/>
      <c r="CA37" s="66"/>
      <c r="CB37" s="67"/>
      <c r="CC37" s="68"/>
      <c r="CD37" s="68"/>
      <c r="CE37" s="68"/>
      <c r="CF37" s="63"/>
      <c r="CG37" s="64"/>
      <c r="CH37" s="61"/>
      <c r="CI37" s="65"/>
      <c r="CJ37" s="66"/>
      <c r="CK37" s="67"/>
      <c r="CL37" s="68"/>
      <c r="CM37" s="68"/>
      <c r="CN37" s="68"/>
      <c r="CO37" s="69"/>
      <c r="CP37" s="66"/>
      <c r="CQ37" s="66"/>
      <c r="CR37" s="66"/>
      <c r="CS37" s="70"/>
    </row>
    <row r="38" spans="1:98">
      <c r="A38" s="19">
        <f>AB38</f>
        <v>1.8958333333333</v>
      </c>
      <c r="B38" s="39"/>
      <c r="C38" s="39"/>
      <c r="D38" s="39"/>
      <c r="E38" s="39"/>
      <c r="F38" s="39"/>
      <c r="G38" s="40" t="s">
        <v>124</v>
      </c>
      <c r="H38" s="40"/>
      <c r="I38" s="40"/>
      <c r="J38" s="332">
        <f>SUM(J6:J37)</f>
        <v>768000</v>
      </c>
      <c r="K38" s="41">
        <f>SUM(K6:K37)</f>
        <v>622</v>
      </c>
      <c r="L38" s="41">
        <f>SUM(L6:L37)</f>
        <v>248</v>
      </c>
      <c r="M38" s="41">
        <f>SUM(M6:M37)</f>
        <v>901</v>
      </c>
      <c r="N38" s="41">
        <f>SUM(N6:N37)</f>
        <v>90</v>
      </c>
      <c r="O38" s="41">
        <f>SUM(O6:O37)</f>
        <v>0</v>
      </c>
      <c r="P38" s="41">
        <f>SUM(P6:P37)</f>
        <v>90</v>
      </c>
      <c r="Q38" s="42">
        <f>IFERROR(P38/M38,"-")</f>
        <v>0.099889012208657</v>
      </c>
      <c r="R38" s="76">
        <f>SUM(R6:R37)</f>
        <v>37</v>
      </c>
      <c r="S38" s="76">
        <f>SUM(S6:S37)</f>
        <v>21</v>
      </c>
      <c r="T38" s="42">
        <f>IFERROR(R38/P38,"-")</f>
        <v>0.41111111111111</v>
      </c>
      <c r="U38" s="337">
        <f>IFERROR(J38/P38,"-")</f>
        <v>8533.3333333333</v>
      </c>
      <c r="V38" s="44">
        <f>SUM(V6:V37)</f>
        <v>32</v>
      </c>
      <c r="W38" s="42">
        <f>IFERROR(V38/P38,"-")</f>
        <v>0.35555555555556</v>
      </c>
      <c r="X38" s="332">
        <f>SUM(X6:X37)</f>
        <v>1456000</v>
      </c>
      <c r="Y38" s="332">
        <f>IFERROR(X38/P38,"-")</f>
        <v>16177.777777778</v>
      </c>
      <c r="Z38" s="332">
        <f>IFERROR(X38/V38,"-")</f>
        <v>45500</v>
      </c>
      <c r="AA38" s="332">
        <f>X38-J38</f>
        <v>688000</v>
      </c>
      <c r="AB38" s="45">
        <f>X38/J38</f>
        <v>1.8958333333333</v>
      </c>
      <c r="AC38" s="58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31"/>
    <mergeCell ref="J22:J31"/>
    <mergeCell ref="U22:U31"/>
    <mergeCell ref="AA22:AA31"/>
    <mergeCell ref="AB22:AB31"/>
    <mergeCell ref="A32:A35"/>
    <mergeCell ref="J32:J35"/>
    <mergeCell ref="U32:U35"/>
    <mergeCell ref="AA32:AA35"/>
    <mergeCell ref="AB32:AB3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125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3.6666666666667</v>
      </c>
      <c r="B6" s="346" t="s">
        <v>126</v>
      </c>
      <c r="C6" s="346" t="s">
        <v>127</v>
      </c>
      <c r="D6" s="346" t="s">
        <v>128</v>
      </c>
      <c r="E6" s="346"/>
      <c r="F6" s="346" t="s">
        <v>66</v>
      </c>
      <c r="G6" s="88" t="s">
        <v>129</v>
      </c>
      <c r="H6" s="88" t="s">
        <v>130</v>
      </c>
      <c r="I6" s="88" t="s">
        <v>131</v>
      </c>
      <c r="J6" s="329">
        <v>54000</v>
      </c>
      <c r="K6" s="79">
        <v>9</v>
      </c>
      <c r="L6" s="79">
        <v>0</v>
      </c>
      <c r="M6" s="79">
        <v>28</v>
      </c>
      <c r="N6" s="89">
        <v>1</v>
      </c>
      <c r="O6" s="90">
        <v>0</v>
      </c>
      <c r="P6" s="91">
        <f>N6+O6</f>
        <v>1</v>
      </c>
      <c r="Q6" s="80">
        <f>IFERROR(P6/M6,"-")</f>
        <v>0.035714285714286</v>
      </c>
      <c r="R6" s="79">
        <v>0</v>
      </c>
      <c r="S6" s="79">
        <v>1</v>
      </c>
      <c r="T6" s="80">
        <f>IFERROR(R6/(P6),"-")</f>
        <v>0</v>
      </c>
      <c r="U6" s="335">
        <f>IFERROR(J6/SUM(N6:O7),"-")</f>
        <v>6750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SUM(X6:X7)-SUM(J6:J7)</f>
        <v>144000</v>
      </c>
      <c r="AB6" s="83">
        <f>SUM(X6:X7)/SUM(J6:J7)</f>
        <v>3.6666666666667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132</v>
      </c>
      <c r="C7" s="346"/>
      <c r="D7" s="346"/>
      <c r="E7" s="346"/>
      <c r="F7" s="346" t="s">
        <v>71</v>
      </c>
      <c r="G7" s="88"/>
      <c r="H7" s="88"/>
      <c r="I7" s="88"/>
      <c r="J7" s="329"/>
      <c r="K7" s="79">
        <v>62</v>
      </c>
      <c r="L7" s="79">
        <v>29</v>
      </c>
      <c r="M7" s="79">
        <v>35</v>
      </c>
      <c r="N7" s="89">
        <v>7</v>
      </c>
      <c r="O7" s="90">
        <v>0</v>
      </c>
      <c r="P7" s="91">
        <f>N7+O7</f>
        <v>7</v>
      </c>
      <c r="Q7" s="80">
        <f>IFERROR(P7/M7,"-")</f>
        <v>0.2</v>
      </c>
      <c r="R7" s="79">
        <v>2</v>
      </c>
      <c r="S7" s="79">
        <v>1</v>
      </c>
      <c r="T7" s="80">
        <f>IFERROR(R7/(P7),"-")</f>
        <v>0.28571428571429</v>
      </c>
      <c r="U7" s="335"/>
      <c r="V7" s="82">
        <v>2</v>
      </c>
      <c r="W7" s="80">
        <f>IF(P7=0,"-",V7/P7)</f>
        <v>0.28571428571429</v>
      </c>
      <c r="X7" s="334">
        <v>198000</v>
      </c>
      <c r="Y7" s="335">
        <f>IFERROR(X7/P7,"-")</f>
        <v>28285.714285714</v>
      </c>
      <c r="Z7" s="335">
        <f>IFERROR(X7/V7,"-")</f>
        <v>99000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0.28571428571429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0.28571428571429</v>
      </c>
      <c r="BG7" s="110">
        <v>1</v>
      </c>
      <c r="BH7" s="112">
        <f>IFERROR(BG7/BE7,"-")</f>
        <v>0.5</v>
      </c>
      <c r="BI7" s="113">
        <v>13000</v>
      </c>
      <c r="BJ7" s="114">
        <f>IFERROR(BI7/BE7,"-")</f>
        <v>6500</v>
      </c>
      <c r="BK7" s="115"/>
      <c r="BL7" s="115"/>
      <c r="BM7" s="115">
        <v>1</v>
      </c>
      <c r="BN7" s="117">
        <v>1</v>
      </c>
      <c r="BO7" s="118">
        <f>IF(P7=0,"",IF(BN7=0,"",(BN7/P7)))</f>
        <v>0.14285714285714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0.28571428571429</v>
      </c>
      <c r="BY7" s="126">
        <v>1</v>
      </c>
      <c r="BZ7" s="127">
        <f>IFERROR(BY7/BW7,"-")</f>
        <v>0.5</v>
      </c>
      <c r="CA7" s="128">
        <v>185000</v>
      </c>
      <c r="CB7" s="129">
        <f>IFERROR(CA7/BW7,"-")</f>
        <v>92500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198000</v>
      </c>
      <c r="CQ7" s="139">
        <v>185000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9.9375</v>
      </c>
      <c r="B8" s="346" t="s">
        <v>133</v>
      </c>
      <c r="C8" s="346" t="s">
        <v>127</v>
      </c>
      <c r="D8" s="346" t="s">
        <v>128</v>
      </c>
      <c r="E8" s="346"/>
      <c r="F8" s="346" t="s">
        <v>66</v>
      </c>
      <c r="G8" s="88" t="s">
        <v>134</v>
      </c>
      <c r="H8" s="88" t="s">
        <v>130</v>
      </c>
      <c r="I8" s="88" t="s">
        <v>135</v>
      </c>
      <c r="J8" s="329">
        <v>48000</v>
      </c>
      <c r="K8" s="79">
        <v>49</v>
      </c>
      <c r="L8" s="79">
        <v>0</v>
      </c>
      <c r="M8" s="79">
        <v>116</v>
      </c>
      <c r="N8" s="89">
        <v>11</v>
      </c>
      <c r="O8" s="90">
        <v>0</v>
      </c>
      <c r="P8" s="91">
        <f>N8+O8</f>
        <v>11</v>
      </c>
      <c r="Q8" s="80">
        <f>IFERROR(P8/M8,"-")</f>
        <v>0.094827586206897</v>
      </c>
      <c r="R8" s="79">
        <v>5</v>
      </c>
      <c r="S8" s="79">
        <v>3</v>
      </c>
      <c r="T8" s="80">
        <f>IFERROR(R8/(P8),"-")</f>
        <v>0.45454545454545</v>
      </c>
      <c r="U8" s="335">
        <f>IFERROR(J8/SUM(N8:O9),"-")</f>
        <v>1846.1538461538</v>
      </c>
      <c r="V8" s="82">
        <v>3</v>
      </c>
      <c r="W8" s="80">
        <f>IF(P8=0,"-",V8/P8)</f>
        <v>0.27272727272727</v>
      </c>
      <c r="X8" s="334">
        <v>411000</v>
      </c>
      <c r="Y8" s="335">
        <f>IFERROR(X8/P8,"-")</f>
        <v>37363.636363636</v>
      </c>
      <c r="Z8" s="335">
        <f>IFERROR(X8/V8,"-")</f>
        <v>137000</v>
      </c>
      <c r="AA8" s="329">
        <f>SUM(X8:X9)-SUM(J8:J9)</f>
        <v>429000</v>
      </c>
      <c r="AB8" s="83">
        <f>SUM(X8:X9)/SUM(J8:J9)</f>
        <v>9.9375</v>
      </c>
      <c r="AC8" s="77"/>
      <c r="AD8" s="92">
        <v>2</v>
      </c>
      <c r="AE8" s="93">
        <f>IF(P8=0,"",IF(AD8=0,"",(AD8/P8)))</f>
        <v>0.18181818181818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1</v>
      </c>
      <c r="AN8" s="99">
        <f>IF(P8=0,"",IF(AM8=0,"",(AM8/P8)))</f>
        <v>0.090909090909091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0.090909090909091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0.18181818181818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0.36363636363636</v>
      </c>
      <c r="BP8" s="119">
        <v>3</v>
      </c>
      <c r="BQ8" s="120">
        <f>IFERROR(BP8/BN8,"-")</f>
        <v>0.75</v>
      </c>
      <c r="BR8" s="121">
        <v>411000</v>
      </c>
      <c r="BS8" s="122">
        <f>IFERROR(BR8/BN8,"-")</f>
        <v>102750</v>
      </c>
      <c r="BT8" s="123"/>
      <c r="BU8" s="123">
        <v>2</v>
      </c>
      <c r="BV8" s="123">
        <v>1</v>
      </c>
      <c r="BW8" s="124">
        <v>1</v>
      </c>
      <c r="BX8" s="125">
        <f>IF(P8=0,"",IF(BW8=0,"",(BW8/P8)))</f>
        <v>0.090909090909091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411000</v>
      </c>
      <c r="CQ8" s="139">
        <v>395000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6" t="s">
        <v>136</v>
      </c>
      <c r="C9" s="346"/>
      <c r="D9" s="346"/>
      <c r="E9" s="346"/>
      <c r="F9" s="346" t="s">
        <v>71</v>
      </c>
      <c r="G9" s="88"/>
      <c r="H9" s="88"/>
      <c r="I9" s="88"/>
      <c r="J9" s="329"/>
      <c r="K9" s="79">
        <v>69</v>
      </c>
      <c r="L9" s="79">
        <v>39</v>
      </c>
      <c r="M9" s="79">
        <v>40</v>
      </c>
      <c r="N9" s="89">
        <v>15</v>
      </c>
      <c r="O9" s="90">
        <v>0</v>
      </c>
      <c r="P9" s="91">
        <f>N9+O9</f>
        <v>15</v>
      </c>
      <c r="Q9" s="80">
        <f>IFERROR(P9/M9,"-")</f>
        <v>0.375</v>
      </c>
      <c r="R9" s="79">
        <v>7</v>
      </c>
      <c r="S9" s="79">
        <v>0</v>
      </c>
      <c r="T9" s="80">
        <f>IFERROR(R9/(P9),"-")</f>
        <v>0.46666666666667</v>
      </c>
      <c r="U9" s="335"/>
      <c r="V9" s="82">
        <v>4</v>
      </c>
      <c r="W9" s="80">
        <f>IF(P9=0,"-",V9/P9)</f>
        <v>0.26666666666667</v>
      </c>
      <c r="X9" s="334">
        <v>66000</v>
      </c>
      <c r="Y9" s="335">
        <f>IFERROR(X9/P9,"-")</f>
        <v>4400</v>
      </c>
      <c r="Z9" s="335">
        <f>IFERROR(X9/V9,"-")</f>
        <v>16500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</v>
      </c>
      <c r="AN9" s="99">
        <f>IF(P9=0,"",IF(AM9=0,"",(AM9/P9)))</f>
        <v>0.13333333333333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3</v>
      </c>
      <c r="BF9" s="111">
        <f>IF(P9=0,"",IF(BE9=0,"",(BE9/P9)))</f>
        <v>0.2</v>
      </c>
      <c r="BG9" s="110">
        <v>1</v>
      </c>
      <c r="BH9" s="112">
        <f>IFERROR(BG9/BE9,"-")</f>
        <v>0.33333333333333</v>
      </c>
      <c r="BI9" s="113">
        <v>20000</v>
      </c>
      <c r="BJ9" s="114">
        <f>IFERROR(BI9/BE9,"-")</f>
        <v>6666.6666666667</v>
      </c>
      <c r="BK9" s="115"/>
      <c r="BL9" s="115">
        <v>1</v>
      </c>
      <c r="BM9" s="115"/>
      <c r="BN9" s="117">
        <v>6</v>
      </c>
      <c r="BO9" s="118">
        <f>IF(P9=0,"",IF(BN9=0,"",(BN9/P9)))</f>
        <v>0.4</v>
      </c>
      <c r="BP9" s="119">
        <v>2</v>
      </c>
      <c r="BQ9" s="120">
        <f>IFERROR(BP9/BN9,"-")</f>
        <v>0.33333333333333</v>
      </c>
      <c r="BR9" s="121">
        <v>18000</v>
      </c>
      <c r="BS9" s="122">
        <f>IFERROR(BR9/BN9,"-")</f>
        <v>3000</v>
      </c>
      <c r="BT9" s="123">
        <v>1</v>
      </c>
      <c r="BU9" s="123"/>
      <c r="BV9" s="123">
        <v>1</v>
      </c>
      <c r="BW9" s="124">
        <v>2</v>
      </c>
      <c r="BX9" s="125">
        <f>IF(P9=0,"",IF(BW9=0,"",(BW9/P9)))</f>
        <v>0.13333333333333</v>
      </c>
      <c r="BY9" s="126">
        <v>1</v>
      </c>
      <c r="BZ9" s="127">
        <f>IFERROR(BY9/BW9,"-")</f>
        <v>0.5</v>
      </c>
      <c r="CA9" s="128">
        <v>28000</v>
      </c>
      <c r="CB9" s="129">
        <f>IFERROR(CA9/BW9,"-")</f>
        <v>14000</v>
      </c>
      <c r="CC9" s="130"/>
      <c r="CD9" s="130"/>
      <c r="CE9" s="130">
        <v>1</v>
      </c>
      <c r="CF9" s="131">
        <v>2</v>
      </c>
      <c r="CG9" s="132">
        <f>IF(P9=0,"",IF(CF9=0,"",(CF9/P9)))</f>
        <v>0.13333333333333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4</v>
      </c>
      <c r="CP9" s="139">
        <v>66000</v>
      </c>
      <c r="CQ9" s="139">
        <v>28000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0.955</v>
      </c>
      <c r="B10" s="346" t="s">
        <v>137</v>
      </c>
      <c r="C10" s="346"/>
      <c r="D10" s="346"/>
      <c r="E10" s="346"/>
      <c r="F10" s="346" t="s">
        <v>66</v>
      </c>
      <c r="G10" s="88" t="s">
        <v>138</v>
      </c>
      <c r="H10" s="88"/>
      <c r="I10" s="88" t="s">
        <v>139</v>
      </c>
      <c r="J10" s="329">
        <v>1000000</v>
      </c>
      <c r="K10" s="79">
        <v>129</v>
      </c>
      <c r="L10" s="79">
        <v>0</v>
      </c>
      <c r="M10" s="79">
        <v>459</v>
      </c>
      <c r="N10" s="89">
        <v>49</v>
      </c>
      <c r="O10" s="90">
        <v>1</v>
      </c>
      <c r="P10" s="91">
        <f>N10+O10</f>
        <v>50</v>
      </c>
      <c r="Q10" s="80">
        <f>IFERROR(P10/M10,"-")</f>
        <v>0.10893246187364</v>
      </c>
      <c r="R10" s="79">
        <v>8</v>
      </c>
      <c r="S10" s="79">
        <v>13</v>
      </c>
      <c r="T10" s="80">
        <f>IFERROR(R10/(P10),"-")</f>
        <v>0.16</v>
      </c>
      <c r="U10" s="335">
        <f>IFERROR(J10/SUM(N10:O15),"-")</f>
        <v>8000</v>
      </c>
      <c r="V10" s="82">
        <v>10</v>
      </c>
      <c r="W10" s="80">
        <f>IF(P10=0,"-",V10/P10)</f>
        <v>0.2</v>
      </c>
      <c r="X10" s="334">
        <v>134000</v>
      </c>
      <c r="Y10" s="335">
        <f>IFERROR(X10/P10,"-")</f>
        <v>2680</v>
      </c>
      <c r="Z10" s="335">
        <f>IFERROR(X10/V10,"-")</f>
        <v>13400</v>
      </c>
      <c r="AA10" s="329">
        <f>SUM(X10:X15)-SUM(J10:J15)</f>
        <v>-45000</v>
      </c>
      <c r="AB10" s="83">
        <f>SUM(X10:X15)/SUM(J10:J15)</f>
        <v>0.955</v>
      </c>
      <c r="AC10" s="77"/>
      <c r="AD10" s="92">
        <v>2</v>
      </c>
      <c r="AE10" s="93">
        <f>IF(P10=0,"",IF(AD10=0,"",(AD10/P10)))</f>
        <v>0.04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14</v>
      </c>
      <c r="AN10" s="99">
        <f>IF(P10=0,"",IF(AM10=0,"",(AM10/P10)))</f>
        <v>0.28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8</v>
      </c>
      <c r="AW10" s="105">
        <f>IF(P10=0,"",IF(AV10=0,"",(AV10/P10)))</f>
        <v>0.16</v>
      </c>
      <c r="AX10" s="104">
        <v>1</v>
      </c>
      <c r="AY10" s="106">
        <f>IFERROR(AX10/AV10,"-")</f>
        <v>0.125</v>
      </c>
      <c r="AZ10" s="107">
        <v>3000</v>
      </c>
      <c r="BA10" s="108">
        <f>IFERROR(AZ10/AV10,"-")</f>
        <v>375</v>
      </c>
      <c r="BB10" s="109">
        <v>1</v>
      </c>
      <c r="BC10" s="109"/>
      <c r="BD10" s="109"/>
      <c r="BE10" s="110">
        <v>11</v>
      </c>
      <c r="BF10" s="111">
        <f>IF(P10=0,"",IF(BE10=0,"",(BE10/P10)))</f>
        <v>0.22</v>
      </c>
      <c r="BG10" s="110">
        <v>2</v>
      </c>
      <c r="BH10" s="112">
        <f>IFERROR(BG10/BE10,"-")</f>
        <v>0.18181818181818</v>
      </c>
      <c r="BI10" s="113">
        <v>18000</v>
      </c>
      <c r="BJ10" s="114">
        <f>IFERROR(BI10/BE10,"-")</f>
        <v>1636.3636363636</v>
      </c>
      <c r="BK10" s="115">
        <v>1</v>
      </c>
      <c r="BL10" s="115">
        <v>1</v>
      </c>
      <c r="BM10" s="115"/>
      <c r="BN10" s="117">
        <v>9</v>
      </c>
      <c r="BO10" s="118">
        <f>IF(P10=0,"",IF(BN10=0,"",(BN10/P10)))</f>
        <v>0.18</v>
      </c>
      <c r="BP10" s="119">
        <v>4</v>
      </c>
      <c r="BQ10" s="120">
        <f>IFERROR(BP10/BN10,"-")</f>
        <v>0.44444444444444</v>
      </c>
      <c r="BR10" s="121">
        <v>72000</v>
      </c>
      <c r="BS10" s="122">
        <f>IFERROR(BR10/BN10,"-")</f>
        <v>8000</v>
      </c>
      <c r="BT10" s="123">
        <v>2</v>
      </c>
      <c r="BU10" s="123"/>
      <c r="BV10" s="123">
        <v>2</v>
      </c>
      <c r="BW10" s="124">
        <v>6</v>
      </c>
      <c r="BX10" s="125">
        <f>IF(P10=0,"",IF(BW10=0,"",(BW10/P10)))</f>
        <v>0.12</v>
      </c>
      <c r="BY10" s="126">
        <v>3</v>
      </c>
      <c r="BZ10" s="127">
        <f>IFERROR(BY10/BW10,"-")</f>
        <v>0.5</v>
      </c>
      <c r="CA10" s="128">
        <v>41000</v>
      </c>
      <c r="CB10" s="129">
        <f>IFERROR(CA10/BW10,"-")</f>
        <v>6833.3333333333</v>
      </c>
      <c r="CC10" s="130">
        <v>1</v>
      </c>
      <c r="CD10" s="130">
        <v>1</v>
      </c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10</v>
      </c>
      <c r="CP10" s="139">
        <v>134000</v>
      </c>
      <c r="CQ10" s="139">
        <v>46000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140</v>
      </c>
      <c r="C11" s="346"/>
      <c r="D11" s="346"/>
      <c r="E11" s="346"/>
      <c r="F11" s="346" t="s">
        <v>66</v>
      </c>
      <c r="G11" s="88"/>
      <c r="H11" s="88"/>
      <c r="I11" s="88"/>
      <c r="J11" s="329"/>
      <c r="K11" s="79">
        <v>0</v>
      </c>
      <c r="L11" s="79">
        <v>0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5"/>
      <c r="V11" s="82">
        <v>0</v>
      </c>
      <c r="W11" s="80" t="str">
        <f>IF(P11=0,"-",V11/P11)</f>
        <v>-</v>
      </c>
      <c r="X11" s="334">
        <v>0</v>
      </c>
      <c r="Y11" s="335" t="str">
        <f>IFERROR(X11/P11,"-")</f>
        <v>-</v>
      </c>
      <c r="Z11" s="335" t="str">
        <f>IFERROR(X11/V11,"-")</f>
        <v>-</v>
      </c>
      <c r="AA11" s="329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141</v>
      </c>
      <c r="C12" s="346"/>
      <c r="D12" s="346"/>
      <c r="E12" s="346"/>
      <c r="F12" s="346" t="s">
        <v>66</v>
      </c>
      <c r="G12" s="88"/>
      <c r="H12" s="88"/>
      <c r="I12" s="88"/>
      <c r="J12" s="329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5"/>
      <c r="V12" s="82">
        <v>0</v>
      </c>
      <c r="W12" s="80" t="str">
        <f>IF(P12=0,"-",V12/P12)</f>
        <v>-</v>
      </c>
      <c r="X12" s="334">
        <v>0</v>
      </c>
      <c r="Y12" s="335" t="str">
        <f>IFERROR(X12/P12,"-")</f>
        <v>-</v>
      </c>
      <c r="Z12" s="335" t="str">
        <f>IFERROR(X12/V12,"-")</f>
        <v>-</v>
      </c>
      <c r="AA12" s="329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142</v>
      </c>
      <c r="C13" s="346"/>
      <c r="D13" s="346"/>
      <c r="E13" s="346"/>
      <c r="F13" s="346" t="s">
        <v>71</v>
      </c>
      <c r="G13" s="88"/>
      <c r="H13" s="88"/>
      <c r="I13" s="88"/>
      <c r="J13" s="329"/>
      <c r="K13" s="79">
        <v>483</v>
      </c>
      <c r="L13" s="79">
        <v>259</v>
      </c>
      <c r="M13" s="79">
        <v>274</v>
      </c>
      <c r="N13" s="89">
        <v>74</v>
      </c>
      <c r="O13" s="90">
        <v>0</v>
      </c>
      <c r="P13" s="91">
        <f>N13+O13</f>
        <v>74</v>
      </c>
      <c r="Q13" s="80">
        <f>IFERROR(P13/M13,"-")</f>
        <v>0.27007299270073</v>
      </c>
      <c r="R13" s="79">
        <v>33</v>
      </c>
      <c r="S13" s="79">
        <v>11</v>
      </c>
      <c r="T13" s="80">
        <f>IFERROR(R13/(P13),"-")</f>
        <v>0.44594594594595</v>
      </c>
      <c r="U13" s="335"/>
      <c r="V13" s="82">
        <v>21</v>
      </c>
      <c r="W13" s="80">
        <f>IF(P13=0,"-",V13/P13)</f>
        <v>0.28378378378378</v>
      </c>
      <c r="X13" s="334">
        <v>810000</v>
      </c>
      <c r="Y13" s="335">
        <f>IFERROR(X13/P13,"-")</f>
        <v>10945.945945946</v>
      </c>
      <c r="Z13" s="335">
        <f>IFERROR(X13/V13,"-")</f>
        <v>38571.428571429</v>
      </c>
      <c r="AA13" s="329"/>
      <c r="AB13" s="83"/>
      <c r="AC13" s="77"/>
      <c r="AD13" s="92">
        <v>1</v>
      </c>
      <c r="AE13" s="93">
        <f>IF(P13=0,"",IF(AD13=0,"",(AD13/P13)))</f>
        <v>0.013513513513514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7</v>
      </c>
      <c r="AN13" s="99">
        <f>IF(P13=0,"",IF(AM13=0,"",(AM13/P13)))</f>
        <v>0.094594594594595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7</v>
      </c>
      <c r="AW13" s="105">
        <f>IF(P13=0,"",IF(AV13=0,"",(AV13/P13)))</f>
        <v>0.094594594594595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12</v>
      </c>
      <c r="BF13" s="111">
        <f>IF(P13=0,"",IF(BE13=0,"",(BE13/P13)))</f>
        <v>0.16216216216216</v>
      </c>
      <c r="BG13" s="110">
        <v>1</v>
      </c>
      <c r="BH13" s="112">
        <f>IFERROR(BG13/BE13,"-")</f>
        <v>0.083333333333333</v>
      </c>
      <c r="BI13" s="113">
        <v>8000</v>
      </c>
      <c r="BJ13" s="114">
        <f>IFERROR(BI13/BE13,"-")</f>
        <v>666.66666666667</v>
      </c>
      <c r="BK13" s="115"/>
      <c r="BL13" s="115">
        <v>1</v>
      </c>
      <c r="BM13" s="115"/>
      <c r="BN13" s="117">
        <v>28</v>
      </c>
      <c r="BO13" s="118">
        <f>IF(P13=0,"",IF(BN13=0,"",(BN13/P13)))</f>
        <v>0.37837837837838</v>
      </c>
      <c r="BP13" s="119">
        <v>7</v>
      </c>
      <c r="BQ13" s="120">
        <f>IFERROR(BP13/BN13,"-")</f>
        <v>0.25</v>
      </c>
      <c r="BR13" s="121">
        <v>165000</v>
      </c>
      <c r="BS13" s="122">
        <f>IFERROR(BR13/BN13,"-")</f>
        <v>5892.8571428571</v>
      </c>
      <c r="BT13" s="123">
        <v>4</v>
      </c>
      <c r="BU13" s="123">
        <v>1</v>
      </c>
      <c r="BV13" s="123">
        <v>2</v>
      </c>
      <c r="BW13" s="124">
        <v>18</v>
      </c>
      <c r="BX13" s="125">
        <f>IF(P13=0,"",IF(BW13=0,"",(BW13/P13)))</f>
        <v>0.24324324324324</v>
      </c>
      <c r="BY13" s="126">
        <v>12</v>
      </c>
      <c r="BZ13" s="127">
        <f>IFERROR(BY13/BW13,"-")</f>
        <v>0.66666666666667</v>
      </c>
      <c r="CA13" s="128">
        <v>526000</v>
      </c>
      <c r="CB13" s="129">
        <f>IFERROR(CA13/BW13,"-")</f>
        <v>29222.222222222</v>
      </c>
      <c r="CC13" s="130">
        <v>4</v>
      </c>
      <c r="CD13" s="130"/>
      <c r="CE13" s="130">
        <v>8</v>
      </c>
      <c r="CF13" s="131">
        <v>1</v>
      </c>
      <c r="CG13" s="132">
        <f>IF(P13=0,"",IF(CF13=0,"",(CF13/P13)))</f>
        <v>0.013513513513514</v>
      </c>
      <c r="CH13" s="133">
        <v>1</v>
      </c>
      <c r="CI13" s="134">
        <f>IFERROR(CH13/CF13,"-")</f>
        <v>1</v>
      </c>
      <c r="CJ13" s="135">
        <v>111000</v>
      </c>
      <c r="CK13" s="136">
        <f>IFERROR(CJ13/CF13,"-")</f>
        <v>111000</v>
      </c>
      <c r="CL13" s="137"/>
      <c r="CM13" s="137"/>
      <c r="CN13" s="137">
        <v>1</v>
      </c>
      <c r="CO13" s="138">
        <v>21</v>
      </c>
      <c r="CP13" s="139">
        <v>810000</v>
      </c>
      <c r="CQ13" s="139">
        <v>195000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143</v>
      </c>
      <c r="C14" s="346"/>
      <c r="D14" s="346"/>
      <c r="E14" s="346"/>
      <c r="F14" s="346" t="s">
        <v>71</v>
      </c>
      <c r="G14" s="88"/>
      <c r="H14" s="88"/>
      <c r="I14" s="88"/>
      <c r="J14" s="329"/>
      <c r="K14" s="79">
        <v>6</v>
      </c>
      <c r="L14" s="79">
        <v>4</v>
      </c>
      <c r="M14" s="79">
        <v>8</v>
      </c>
      <c r="N14" s="89">
        <v>1</v>
      </c>
      <c r="O14" s="90">
        <v>0</v>
      </c>
      <c r="P14" s="91">
        <f>N14+O14</f>
        <v>1</v>
      </c>
      <c r="Q14" s="80">
        <f>IFERROR(P14/M14,"-")</f>
        <v>0.125</v>
      </c>
      <c r="R14" s="79">
        <v>1</v>
      </c>
      <c r="S14" s="79">
        <v>0</v>
      </c>
      <c r="T14" s="80">
        <f>IFERROR(R14/(P14),"-")</f>
        <v>1</v>
      </c>
      <c r="U14" s="335"/>
      <c r="V14" s="82">
        <v>1</v>
      </c>
      <c r="W14" s="80">
        <f>IF(P14=0,"-",V14/P14)</f>
        <v>1</v>
      </c>
      <c r="X14" s="334">
        <v>11000</v>
      </c>
      <c r="Y14" s="335">
        <f>IFERROR(X14/P14,"-")</f>
        <v>11000</v>
      </c>
      <c r="Z14" s="335">
        <f>IFERROR(X14/V14,"-")</f>
        <v>11000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1</v>
      </c>
      <c r="CG14" s="132">
        <f>IF(P14=0,"",IF(CF14=0,"",(CF14/P14)))</f>
        <v>1</v>
      </c>
      <c r="CH14" s="133">
        <v>1</v>
      </c>
      <c r="CI14" s="134">
        <f>IFERROR(CH14/CF14,"-")</f>
        <v>1</v>
      </c>
      <c r="CJ14" s="135">
        <v>11000</v>
      </c>
      <c r="CK14" s="136">
        <f>IFERROR(CJ14/CF14,"-")</f>
        <v>11000</v>
      </c>
      <c r="CL14" s="137"/>
      <c r="CM14" s="137"/>
      <c r="CN14" s="137">
        <v>1</v>
      </c>
      <c r="CO14" s="138">
        <v>1</v>
      </c>
      <c r="CP14" s="139">
        <v>11000</v>
      </c>
      <c r="CQ14" s="139">
        <v>11000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144</v>
      </c>
      <c r="C15" s="346"/>
      <c r="D15" s="346"/>
      <c r="E15" s="346"/>
      <c r="F15" s="346" t="s">
        <v>71</v>
      </c>
      <c r="G15" s="88"/>
      <c r="H15" s="88"/>
      <c r="I15" s="88"/>
      <c r="J15" s="329"/>
      <c r="K15" s="79">
        <v>5</v>
      </c>
      <c r="L15" s="79">
        <v>5</v>
      </c>
      <c r="M15" s="79">
        <v>1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335"/>
      <c r="V15" s="82">
        <v>0</v>
      </c>
      <c r="W15" s="80" t="str">
        <f>IF(P15=0,"-",V15/P15)</f>
        <v>-</v>
      </c>
      <c r="X15" s="334">
        <v>0</v>
      </c>
      <c r="Y15" s="335" t="str">
        <f>IFERROR(X15/P15,"-")</f>
        <v>-</v>
      </c>
      <c r="Z15" s="335" t="str">
        <f>IFERROR(X15/V15,"-")</f>
        <v>-</v>
      </c>
      <c r="AA15" s="329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0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6"/>
      <c r="V16" s="25"/>
      <c r="W16" s="25"/>
      <c r="X16" s="336"/>
      <c r="Y16" s="336"/>
      <c r="Z16" s="336"/>
      <c r="AA16" s="336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1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6"/>
      <c r="V17" s="25"/>
      <c r="W17" s="25"/>
      <c r="X17" s="336"/>
      <c r="Y17" s="336"/>
      <c r="Z17" s="336"/>
      <c r="AA17" s="336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1.4791288566243</v>
      </c>
      <c r="B18" s="39"/>
      <c r="C18" s="39"/>
      <c r="D18" s="39"/>
      <c r="E18" s="39"/>
      <c r="F18" s="39"/>
      <c r="G18" s="40" t="s">
        <v>145</v>
      </c>
      <c r="H18" s="40"/>
      <c r="I18" s="40"/>
      <c r="J18" s="332">
        <f>SUM(J6:J17)</f>
        <v>1102000</v>
      </c>
      <c r="K18" s="41">
        <f>SUM(K6:K17)</f>
        <v>812</v>
      </c>
      <c r="L18" s="41">
        <f>SUM(L6:L17)</f>
        <v>336</v>
      </c>
      <c r="M18" s="41">
        <f>SUM(M6:M17)</f>
        <v>961</v>
      </c>
      <c r="N18" s="41">
        <f>SUM(N6:N17)</f>
        <v>158</v>
      </c>
      <c r="O18" s="41">
        <f>SUM(O6:O17)</f>
        <v>1</v>
      </c>
      <c r="P18" s="41">
        <f>SUM(P6:P17)</f>
        <v>159</v>
      </c>
      <c r="Q18" s="42">
        <f>IFERROR(P18/M18,"-")</f>
        <v>0.16545265348595</v>
      </c>
      <c r="R18" s="76">
        <f>SUM(R6:R17)</f>
        <v>56</v>
      </c>
      <c r="S18" s="76">
        <f>SUM(S6:S17)</f>
        <v>29</v>
      </c>
      <c r="T18" s="42">
        <f>IFERROR(R18/P18,"-")</f>
        <v>0.35220125786164</v>
      </c>
      <c r="U18" s="337">
        <f>IFERROR(J18/P18,"-")</f>
        <v>6930.8176100629</v>
      </c>
      <c r="V18" s="44">
        <f>SUM(V6:V17)</f>
        <v>41</v>
      </c>
      <c r="W18" s="42">
        <f>IFERROR(V18/P18,"-")</f>
        <v>0.25786163522013</v>
      </c>
      <c r="X18" s="332">
        <f>SUM(X6:X17)</f>
        <v>1630000</v>
      </c>
      <c r="Y18" s="332">
        <f>IFERROR(X18/P18,"-")</f>
        <v>10251.572327044</v>
      </c>
      <c r="Z18" s="332">
        <f>IFERROR(X18/V18,"-")</f>
        <v>39756.097560976</v>
      </c>
      <c r="AA18" s="332">
        <f>X18-J18</f>
        <v>528000</v>
      </c>
      <c r="AB18" s="45">
        <f>X18/J18</f>
        <v>1.4791288566243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146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2.1666666666667</v>
      </c>
      <c r="B6" s="346" t="s">
        <v>147</v>
      </c>
      <c r="C6" s="346" t="s">
        <v>148</v>
      </c>
      <c r="D6" s="346" t="s">
        <v>149</v>
      </c>
      <c r="E6" s="346" t="s">
        <v>150</v>
      </c>
      <c r="F6" s="346" t="s">
        <v>66</v>
      </c>
      <c r="G6" s="88" t="s">
        <v>151</v>
      </c>
      <c r="H6" s="88" t="s">
        <v>152</v>
      </c>
      <c r="I6" s="88" t="s">
        <v>153</v>
      </c>
      <c r="J6" s="329">
        <v>150000</v>
      </c>
      <c r="K6" s="79">
        <v>30</v>
      </c>
      <c r="L6" s="79">
        <v>0</v>
      </c>
      <c r="M6" s="79">
        <v>128</v>
      </c>
      <c r="N6" s="89">
        <v>9</v>
      </c>
      <c r="O6" s="90">
        <v>1</v>
      </c>
      <c r="P6" s="91">
        <f>N6+O6</f>
        <v>10</v>
      </c>
      <c r="Q6" s="80">
        <f>IFERROR(P6/M6,"-")</f>
        <v>0.078125</v>
      </c>
      <c r="R6" s="79">
        <v>1</v>
      </c>
      <c r="S6" s="79">
        <v>2</v>
      </c>
      <c r="T6" s="80">
        <f>IFERROR(R6/(P6),"-")</f>
        <v>0.1</v>
      </c>
      <c r="U6" s="335">
        <f>IFERROR(J6/SUM(N6:O7),"-")</f>
        <v>1923.0769230769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SUM(X6:X7)-SUM(J6:J7)</f>
        <v>175000</v>
      </c>
      <c r="AB6" s="83">
        <f>SUM(X6:X7)/SUM(J6:J7)</f>
        <v>2.1666666666667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5</v>
      </c>
      <c r="AN6" s="99">
        <f>IF(P6=0,"",IF(AM6=0,"",(AM6/P6)))</f>
        <v>0.5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0.2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154</v>
      </c>
      <c r="C7" s="346"/>
      <c r="D7" s="346"/>
      <c r="E7" s="346"/>
      <c r="F7" s="346" t="s">
        <v>71</v>
      </c>
      <c r="G7" s="88"/>
      <c r="H7" s="88"/>
      <c r="I7" s="88"/>
      <c r="J7" s="329"/>
      <c r="K7" s="79">
        <v>201</v>
      </c>
      <c r="L7" s="79">
        <v>152</v>
      </c>
      <c r="M7" s="79">
        <v>195</v>
      </c>
      <c r="N7" s="89">
        <v>66</v>
      </c>
      <c r="O7" s="90">
        <v>2</v>
      </c>
      <c r="P7" s="91">
        <f>N7+O7</f>
        <v>68</v>
      </c>
      <c r="Q7" s="80">
        <f>IFERROR(P7/M7,"-")</f>
        <v>0.34871794871795</v>
      </c>
      <c r="R7" s="79">
        <v>8</v>
      </c>
      <c r="S7" s="79">
        <v>17</v>
      </c>
      <c r="T7" s="80">
        <f>IFERROR(R7/(P7),"-")</f>
        <v>0.11764705882353</v>
      </c>
      <c r="U7" s="335"/>
      <c r="V7" s="82">
        <v>3</v>
      </c>
      <c r="W7" s="80">
        <f>IF(P7=0,"-",V7/P7)</f>
        <v>0.044117647058824</v>
      </c>
      <c r="X7" s="334">
        <v>325000</v>
      </c>
      <c r="Y7" s="335">
        <f>IFERROR(X7/P7,"-")</f>
        <v>4779.4117647059</v>
      </c>
      <c r="Z7" s="335">
        <f>IFERROR(X7/V7,"-")</f>
        <v>108333.33333333</v>
      </c>
      <c r="AA7" s="329"/>
      <c r="AB7" s="83"/>
      <c r="AC7" s="77"/>
      <c r="AD7" s="92">
        <v>1</v>
      </c>
      <c r="AE7" s="93">
        <f>IF(P7=0,"",IF(AD7=0,"",(AD7/P7)))</f>
        <v>0.014705882352941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16</v>
      </c>
      <c r="AN7" s="99">
        <f>IF(P7=0,"",IF(AM7=0,"",(AM7/P7)))</f>
        <v>0.23529411764706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12</v>
      </c>
      <c r="AW7" s="105">
        <f>IF(P7=0,"",IF(AV7=0,"",(AV7/P7)))</f>
        <v>0.17647058823529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9</v>
      </c>
      <c r="BF7" s="111">
        <f>IF(P7=0,"",IF(BE7=0,"",(BE7/P7)))</f>
        <v>0.13235294117647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21</v>
      </c>
      <c r="BO7" s="118">
        <f>IF(P7=0,"",IF(BN7=0,"",(BN7/P7)))</f>
        <v>0.30882352941176</v>
      </c>
      <c r="BP7" s="119">
        <v>2</v>
      </c>
      <c r="BQ7" s="120">
        <f>IFERROR(BP7/BN7,"-")</f>
        <v>0.095238095238095</v>
      </c>
      <c r="BR7" s="121">
        <v>297000</v>
      </c>
      <c r="BS7" s="122">
        <f>IFERROR(BR7/BN7,"-")</f>
        <v>14142.857142857</v>
      </c>
      <c r="BT7" s="123"/>
      <c r="BU7" s="123"/>
      <c r="BV7" s="123">
        <v>2</v>
      </c>
      <c r="BW7" s="124">
        <v>5</v>
      </c>
      <c r="BX7" s="125">
        <f>IF(P7=0,"",IF(BW7=0,"",(BW7/P7)))</f>
        <v>0.073529411764706</v>
      </c>
      <c r="BY7" s="126">
        <v>1</v>
      </c>
      <c r="BZ7" s="127">
        <f>IFERROR(BY7/BW7,"-")</f>
        <v>0.2</v>
      </c>
      <c r="CA7" s="128">
        <v>38000</v>
      </c>
      <c r="CB7" s="129">
        <f>IFERROR(CA7/BW7,"-")</f>
        <v>7600</v>
      </c>
      <c r="CC7" s="130"/>
      <c r="CD7" s="130"/>
      <c r="CE7" s="130">
        <v>1</v>
      </c>
      <c r="CF7" s="131">
        <v>4</v>
      </c>
      <c r="CG7" s="132">
        <f>IF(P7=0,"",IF(CF7=0,"",(CF7/P7)))</f>
        <v>0.058823529411765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325000</v>
      </c>
      <c r="CQ7" s="139">
        <v>170000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0"/>
      <c r="K8" s="34"/>
      <c r="L8" s="34"/>
      <c r="M8" s="31"/>
      <c r="N8" s="23"/>
      <c r="O8" s="23"/>
      <c r="P8" s="23"/>
      <c r="Q8" s="32"/>
      <c r="R8" s="32"/>
      <c r="S8" s="23"/>
      <c r="T8" s="32"/>
      <c r="U8" s="336"/>
      <c r="V8" s="25"/>
      <c r="W8" s="25"/>
      <c r="X8" s="336"/>
      <c r="Y8" s="336"/>
      <c r="Z8" s="336"/>
      <c r="AA8" s="336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1"/>
      <c r="K9" s="34"/>
      <c r="L9" s="34"/>
      <c r="M9" s="31"/>
      <c r="N9" s="23"/>
      <c r="O9" s="23"/>
      <c r="P9" s="23"/>
      <c r="Q9" s="32"/>
      <c r="R9" s="32"/>
      <c r="S9" s="23"/>
      <c r="T9" s="32"/>
      <c r="U9" s="336"/>
      <c r="V9" s="25"/>
      <c r="W9" s="25"/>
      <c r="X9" s="336"/>
      <c r="Y9" s="336"/>
      <c r="Z9" s="336"/>
      <c r="AA9" s="336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2.1666666666667</v>
      </c>
      <c r="B10" s="39"/>
      <c r="C10" s="39"/>
      <c r="D10" s="39"/>
      <c r="E10" s="39"/>
      <c r="F10" s="39"/>
      <c r="G10" s="40" t="s">
        <v>155</v>
      </c>
      <c r="H10" s="40"/>
      <c r="I10" s="40"/>
      <c r="J10" s="332">
        <f>SUM(J6:J9)</f>
        <v>150000</v>
      </c>
      <c r="K10" s="41">
        <f>SUM(K6:K9)</f>
        <v>231</v>
      </c>
      <c r="L10" s="41">
        <f>SUM(L6:L9)</f>
        <v>152</v>
      </c>
      <c r="M10" s="41">
        <f>SUM(M6:M9)</f>
        <v>323</v>
      </c>
      <c r="N10" s="41">
        <f>SUM(N6:N9)</f>
        <v>75</v>
      </c>
      <c r="O10" s="41">
        <f>SUM(O6:O9)</f>
        <v>3</v>
      </c>
      <c r="P10" s="41">
        <f>SUM(P6:P9)</f>
        <v>78</v>
      </c>
      <c r="Q10" s="42">
        <f>IFERROR(P10/M10,"-")</f>
        <v>0.24148606811146</v>
      </c>
      <c r="R10" s="76">
        <f>SUM(R6:R9)</f>
        <v>9</v>
      </c>
      <c r="S10" s="76">
        <f>SUM(S6:S9)</f>
        <v>19</v>
      </c>
      <c r="T10" s="42">
        <f>IFERROR(R10/P10,"-")</f>
        <v>0.11538461538462</v>
      </c>
      <c r="U10" s="337">
        <f>IFERROR(J10/P10,"-")</f>
        <v>1923.0769230769</v>
      </c>
      <c r="V10" s="44">
        <f>SUM(V6:V9)</f>
        <v>3</v>
      </c>
      <c r="W10" s="42">
        <f>IFERROR(V10/P10,"-")</f>
        <v>0.038461538461538</v>
      </c>
      <c r="X10" s="332">
        <f>SUM(X6:X9)</f>
        <v>325000</v>
      </c>
      <c r="Y10" s="332">
        <f>IFERROR(X10/P10,"-")</f>
        <v>4166.6666666667</v>
      </c>
      <c r="Z10" s="332">
        <f>IFERROR(X10/V10,"-")</f>
        <v>108333.33333333</v>
      </c>
      <c r="AA10" s="332">
        <f>X10-J10</f>
        <v>175000</v>
      </c>
      <c r="AB10" s="45">
        <f>X10/J10</f>
        <v>2.1666666666667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31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32</v>
      </c>
      <c r="CK2" s="306" t="s">
        <v>33</v>
      </c>
      <c r="CL2" s="309" t="s">
        <v>34</v>
      </c>
      <c r="CM2" s="310"/>
      <c r="CN2" s="311"/>
    </row>
    <row r="3" spans="1:94" customHeight="1" ht="14.25">
      <c r="A3" s="145" t="s">
        <v>156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36</v>
      </c>
      <c r="Z3" s="318"/>
      <c r="AA3" s="318"/>
      <c r="AB3" s="318"/>
      <c r="AC3" s="318"/>
      <c r="AD3" s="318"/>
      <c r="AE3" s="318"/>
      <c r="AF3" s="318"/>
      <c r="AG3" s="318"/>
      <c r="AH3" s="319" t="s">
        <v>37</v>
      </c>
      <c r="AI3" s="320"/>
      <c r="AJ3" s="320"/>
      <c r="AK3" s="320"/>
      <c r="AL3" s="320"/>
      <c r="AM3" s="320"/>
      <c r="AN3" s="320"/>
      <c r="AO3" s="320"/>
      <c r="AP3" s="321"/>
      <c r="AQ3" s="322" t="s">
        <v>38</v>
      </c>
      <c r="AR3" s="323"/>
      <c r="AS3" s="323"/>
      <c r="AT3" s="323"/>
      <c r="AU3" s="323"/>
      <c r="AV3" s="323"/>
      <c r="AW3" s="323"/>
      <c r="AX3" s="323"/>
      <c r="AY3" s="324"/>
      <c r="AZ3" s="325" t="s">
        <v>39</v>
      </c>
      <c r="BA3" s="326"/>
      <c r="BB3" s="326"/>
      <c r="BC3" s="326"/>
      <c r="BD3" s="326"/>
      <c r="BE3" s="326"/>
      <c r="BF3" s="326"/>
      <c r="BG3" s="326"/>
      <c r="BH3" s="327"/>
      <c r="BI3" s="312" t="s">
        <v>40</v>
      </c>
      <c r="BJ3" s="313"/>
      <c r="BK3" s="313"/>
      <c r="BL3" s="313"/>
      <c r="BM3" s="313"/>
      <c r="BN3" s="313"/>
      <c r="BO3" s="313"/>
      <c r="BP3" s="313"/>
      <c r="BQ3" s="314"/>
      <c r="BR3" s="293" t="s">
        <v>41</v>
      </c>
      <c r="BS3" s="294"/>
      <c r="BT3" s="294"/>
      <c r="BU3" s="294"/>
      <c r="BV3" s="294"/>
      <c r="BW3" s="294"/>
      <c r="BX3" s="294"/>
      <c r="BY3" s="294"/>
      <c r="BZ3" s="295"/>
      <c r="CA3" s="296" t="s">
        <v>42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43</v>
      </c>
      <c r="CM3" s="300"/>
      <c r="CN3" s="301" t="s">
        <v>44</v>
      </c>
    </row>
    <row r="4" spans="1:94">
      <c r="A4" s="151"/>
      <c r="B4" s="152" t="s">
        <v>45</v>
      </c>
      <c r="C4" s="152" t="s">
        <v>157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5"/>
      <c r="CK4" s="308"/>
      <c r="CL4" s="165" t="s">
        <v>61</v>
      </c>
      <c r="CM4" s="165" t="s">
        <v>62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3.8462729073799</v>
      </c>
      <c r="B6" s="346" t="s">
        <v>158</v>
      </c>
      <c r="C6" s="346"/>
      <c r="D6" s="346"/>
      <c r="E6" s="175" t="s">
        <v>159</v>
      </c>
      <c r="F6" s="175" t="s">
        <v>160</v>
      </c>
      <c r="G6" s="339">
        <v>516864</v>
      </c>
      <c r="H6" s="176">
        <v>408</v>
      </c>
      <c r="I6" s="176">
        <v>0</v>
      </c>
      <c r="J6" s="176">
        <v>42586</v>
      </c>
      <c r="K6" s="177">
        <v>145</v>
      </c>
      <c r="L6" s="178">
        <f>IFERROR(K6/J6,"-")</f>
        <v>0.0034048748414972</v>
      </c>
      <c r="M6" s="176">
        <v>51</v>
      </c>
      <c r="N6" s="176">
        <v>48</v>
      </c>
      <c r="O6" s="178">
        <f>IFERROR(M6/(K6),"-")</f>
        <v>0.35172413793103</v>
      </c>
      <c r="P6" s="179">
        <f>IFERROR(G6/SUM(K6:K6),"-")</f>
        <v>3564.5793103448</v>
      </c>
      <c r="Q6" s="180">
        <v>40</v>
      </c>
      <c r="R6" s="178">
        <f>IF(K6=0,"-",Q6/K6)</f>
        <v>0.27586206896552</v>
      </c>
      <c r="S6" s="344">
        <v>1988000</v>
      </c>
      <c r="T6" s="345">
        <f>IFERROR(S6/K6,"-")</f>
        <v>13710.344827586</v>
      </c>
      <c r="U6" s="345">
        <f>IFERROR(S6/Q6,"-")</f>
        <v>49700</v>
      </c>
      <c r="V6" s="339">
        <f>SUM(S6:S6)-SUM(G6:G6)</f>
        <v>1471136</v>
      </c>
      <c r="W6" s="182">
        <f>SUM(S6:S6)/SUM(G6:G6)</f>
        <v>3.8462729073799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/>
      <c r="AI6" s="190">
        <f>IF(K6=0,"",IF(AH6=0,"",(AH6/K6)))</f>
        <v>0</v>
      </c>
      <c r="AJ6" s="189"/>
      <c r="AK6" s="191" t="str">
        <f>IFERROR(AJ6/AH6,"-")</f>
        <v>-</v>
      </c>
      <c r="AL6" s="192"/>
      <c r="AM6" s="193" t="str">
        <f>IFERROR(AL6/AH6,"-")</f>
        <v>-</v>
      </c>
      <c r="AN6" s="194"/>
      <c r="AO6" s="194"/>
      <c r="AP6" s="194"/>
      <c r="AQ6" s="195">
        <v>1</v>
      </c>
      <c r="AR6" s="196">
        <f>IF(K6=0,"",IF(AQ6=0,"",(AQ6/K6)))</f>
        <v>0.0068965517241379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9</v>
      </c>
      <c r="BA6" s="202">
        <f>IF(K6=0,"",IF(AZ6=0,"",(AZ6/K6)))</f>
        <v>0.062068965517241</v>
      </c>
      <c r="BB6" s="201">
        <v>1</v>
      </c>
      <c r="BC6" s="203">
        <f>IFERROR(BB6/AZ6,"-")</f>
        <v>0.11111111111111</v>
      </c>
      <c r="BD6" s="204">
        <v>51000</v>
      </c>
      <c r="BE6" s="205">
        <f>IFERROR(BD6/AZ6,"-")</f>
        <v>5666.6666666667</v>
      </c>
      <c r="BF6" s="206"/>
      <c r="BG6" s="206"/>
      <c r="BH6" s="206">
        <v>1</v>
      </c>
      <c r="BI6" s="207">
        <v>51</v>
      </c>
      <c r="BJ6" s="208">
        <f>IF(K6=0,"",IF(BI6=0,"",(BI6/K6)))</f>
        <v>0.35172413793103</v>
      </c>
      <c r="BK6" s="209">
        <v>12</v>
      </c>
      <c r="BL6" s="210">
        <f>IFERROR(BK6/BI6,"-")</f>
        <v>0.23529411764706</v>
      </c>
      <c r="BM6" s="211">
        <v>766000</v>
      </c>
      <c r="BN6" s="212">
        <f>IFERROR(BM6/BI6,"-")</f>
        <v>15019.607843137</v>
      </c>
      <c r="BO6" s="213">
        <v>6</v>
      </c>
      <c r="BP6" s="213">
        <v>2</v>
      </c>
      <c r="BQ6" s="213">
        <v>4</v>
      </c>
      <c r="BR6" s="214">
        <v>66</v>
      </c>
      <c r="BS6" s="215">
        <f>IF(K6=0,"",IF(BR6=0,"",(BR6/K6)))</f>
        <v>0.4551724137931</v>
      </c>
      <c r="BT6" s="216">
        <v>16</v>
      </c>
      <c r="BU6" s="217">
        <f>IFERROR(BT6/BR6,"-")</f>
        <v>0.24242424242424</v>
      </c>
      <c r="BV6" s="218">
        <v>559000</v>
      </c>
      <c r="BW6" s="219">
        <f>IFERROR(BV6/BR6,"-")</f>
        <v>8469.696969697</v>
      </c>
      <c r="BX6" s="220">
        <v>6</v>
      </c>
      <c r="BY6" s="220">
        <v>6</v>
      </c>
      <c r="BZ6" s="220">
        <v>4</v>
      </c>
      <c r="CA6" s="221">
        <v>18</v>
      </c>
      <c r="CB6" s="222">
        <f>IF(K6=0,"",IF(CA6=0,"",(CA6/K6)))</f>
        <v>0.12413793103448</v>
      </c>
      <c r="CC6" s="223">
        <v>11</v>
      </c>
      <c r="CD6" s="224">
        <f>IFERROR(CC6/CA6,"-")</f>
        <v>0.61111111111111</v>
      </c>
      <c r="CE6" s="225">
        <v>612000</v>
      </c>
      <c r="CF6" s="226">
        <f>IFERROR(CE6/CA6,"-")</f>
        <v>34000</v>
      </c>
      <c r="CG6" s="227">
        <v>3</v>
      </c>
      <c r="CH6" s="227">
        <v>2</v>
      </c>
      <c r="CI6" s="227">
        <v>6</v>
      </c>
      <c r="CJ6" s="228">
        <v>40</v>
      </c>
      <c r="CK6" s="229">
        <v>1988000</v>
      </c>
      <c r="CL6" s="229">
        <v>472000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6" t="s">
        <v>161</v>
      </c>
      <c r="C7" s="346"/>
      <c r="D7" s="346"/>
      <c r="E7" s="175" t="s">
        <v>162</v>
      </c>
      <c r="F7" s="175" t="s">
        <v>160</v>
      </c>
      <c r="G7" s="339">
        <v>0</v>
      </c>
      <c r="H7" s="176">
        <v>0</v>
      </c>
      <c r="I7" s="176">
        <v>0</v>
      </c>
      <c r="J7" s="176">
        <v>68</v>
      </c>
      <c r="K7" s="177">
        <v>0</v>
      </c>
      <c r="L7" s="178">
        <f>IFERROR(K7/J7,"-")</f>
        <v>0</v>
      </c>
      <c r="M7" s="176">
        <v>0</v>
      </c>
      <c r="N7" s="176">
        <v>0</v>
      </c>
      <c r="O7" s="178" t="str">
        <f>IFERROR(M7/(K7),"-")</f>
        <v>-</v>
      </c>
      <c r="P7" s="179" t="str">
        <f>IFERROR(G7/SUM(K7:K7),"-")</f>
        <v>-</v>
      </c>
      <c r="Q7" s="180">
        <v>0</v>
      </c>
      <c r="R7" s="178" t="str">
        <f>IF(K7=0,"-",Q7/K7)</f>
        <v>-</v>
      </c>
      <c r="S7" s="344"/>
      <c r="T7" s="345" t="str">
        <f>IFERROR(S7/K7,"-")</f>
        <v>-</v>
      </c>
      <c r="U7" s="345" t="str">
        <f>IFERROR(S7/Q7,"-")</f>
        <v>-</v>
      </c>
      <c r="V7" s="339">
        <f>SUM(S7:S7)-SUM(G7:G7)</f>
        <v>0</v>
      </c>
      <c r="W7" s="182" t="str">
        <f>SUM(S7:S7)/SUM(G7:G7)</f>
        <v>0</v>
      </c>
      <c r="Y7" s="183"/>
      <c r="Z7" s="184" t="str">
        <f>IF(K7=0,"",IF(Y7=0,"",(Y7/K7)))</f>
        <v/>
      </c>
      <c r="AA7" s="183"/>
      <c r="AB7" s="185" t="str">
        <f>IFERROR(AA7/Y7,"-")</f>
        <v>-</v>
      </c>
      <c r="AC7" s="186"/>
      <c r="AD7" s="187" t="str">
        <f>IFERROR(AC7/Y7,"-")</f>
        <v>-</v>
      </c>
      <c r="AE7" s="188"/>
      <c r="AF7" s="188"/>
      <c r="AG7" s="188"/>
      <c r="AH7" s="189"/>
      <c r="AI7" s="190" t="str">
        <f>IF(K7=0,"",IF(AH7=0,"",(AH7/K7)))</f>
        <v/>
      </c>
      <c r="AJ7" s="189"/>
      <c r="AK7" s="191" t="str">
        <f>IFERROR(AJ7/AH7,"-")</f>
        <v>-</v>
      </c>
      <c r="AL7" s="192"/>
      <c r="AM7" s="193" t="str">
        <f>IFERROR(AL7/AH7,"-")</f>
        <v>-</v>
      </c>
      <c r="AN7" s="194"/>
      <c r="AO7" s="194"/>
      <c r="AP7" s="194"/>
      <c r="AQ7" s="195"/>
      <c r="AR7" s="196" t="str">
        <f>IF(K7=0,"",IF(AQ7=0,"",(AQ7/K7)))</f>
        <v/>
      </c>
      <c r="AS7" s="195"/>
      <c r="AT7" s="197" t="str">
        <f>IFERROR(AS7/AQ7,"-")</f>
        <v>-</v>
      </c>
      <c r="AU7" s="198"/>
      <c r="AV7" s="199" t="str">
        <f>IFERROR(AU7/AQ7,"-")</f>
        <v>-</v>
      </c>
      <c r="AW7" s="200"/>
      <c r="AX7" s="200"/>
      <c r="AY7" s="200"/>
      <c r="AZ7" s="201"/>
      <c r="BA7" s="202" t="str">
        <f>IF(K7=0,"",IF(AZ7=0,"",(AZ7/K7)))</f>
        <v/>
      </c>
      <c r="BB7" s="201"/>
      <c r="BC7" s="203" t="str">
        <f>IFERROR(BB7/AZ7,"-")</f>
        <v>-</v>
      </c>
      <c r="BD7" s="204"/>
      <c r="BE7" s="205" t="str">
        <f>IFERROR(BD7/AZ7,"-")</f>
        <v>-</v>
      </c>
      <c r="BF7" s="206"/>
      <c r="BG7" s="206"/>
      <c r="BH7" s="206"/>
      <c r="BI7" s="207"/>
      <c r="BJ7" s="208" t="str">
        <f>IF(K7=0,"",IF(BI7=0,"",(BI7/K7)))</f>
        <v/>
      </c>
      <c r="BK7" s="209"/>
      <c r="BL7" s="210" t="str">
        <f>IFERROR(BK7/BI7,"-")</f>
        <v>-</v>
      </c>
      <c r="BM7" s="211"/>
      <c r="BN7" s="212" t="str">
        <f>IFERROR(BM7/BI7,"-")</f>
        <v>-</v>
      </c>
      <c r="BO7" s="213"/>
      <c r="BP7" s="213"/>
      <c r="BQ7" s="213"/>
      <c r="BR7" s="214"/>
      <c r="BS7" s="215" t="str">
        <f>IF(K7=0,"",IF(BR7=0,"",(BR7/K7)))</f>
        <v/>
      </c>
      <c r="BT7" s="216"/>
      <c r="BU7" s="217" t="str">
        <f>IFERROR(BT7/BR7,"-")</f>
        <v>-</v>
      </c>
      <c r="BV7" s="218"/>
      <c r="BW7" s="219" t="str">
        <f>IFERROR(BV7/BR7,"-")</f>
        <v>-</v>
      </c>
      <c r="BX7" s="220"/>
      <c r="BY7" s="220"/>
      <c r="BZ7" s="220"/>
      <c r="CA7" s="221"/>
      <c r="CB7" s="222" t="str">
        <f>IF(K7=0,"",IF(CA7=0,"",(CA7/K7)))</f>
        <v/>
      </c>
      <c r="CC7" s="223"/>
      <c r="CD7" s="224" t="str">
        <f>IFERROR(CC7/CA7,"-")</f>
        <v>-</v>
      </c>
      <c r="CE7" s="225"/>
      <c r="CF7" s="226" t="str">
        <f>IFERROR(CE7/CA7,"-")</f>
        <v>-</v>
      </c>
      <c r="CG7" s="227"/>
      <c r="CH7" s="227"/>
      <c r="CI7" s="227"/>
      <c r="CJ7" s="228">
        <v>0</v>
      </c>
      <c r="CK7" s="229"/>
      <c r="CL7" s="229"/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231"/>
      <c r="B8" s="151"/>
      <c r="C8" s="232"/>
      <c r="D8" s="233"/>
      <c r="E8" s="175"/>
      <c r="F8" s="175"/>
      <c r="G8" s="340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172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231"/>
      <c r="B9" s="245"/>
      <c r="C9" s="176"/>
      <c r="D9" s="176"/>
      <c r="E9" s="246"/>
      <c r="F9" s="247"/>
      <c r="G9" s="341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248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166">
        <f>Z10</f>
        <v/>
      </c>
      <c r="B10" s="249"/>
      <c r="C10" s="249"/>
      <c r="D10" s="249"/>
      <c r="E10" s="250" t="s">
        <v>163</v>
      </c>
      <c r="F10" s="250"/>
      <c r="G10" s="342">
        <f>SUM(G6:G9)</f>
        <v>516864</v>
      </c>
      <c r="H10" s="249">
        <f>SUM(H6:H9)</f>
        <v>408</v>
      </c>
      <c r="I10" s="249">
        <f>SUM(I6:I9)</f>
        <v>0</v>
      </c>
      <c r="J10" s="249">
        <f>SUM(J6:J9)</f>
        <v>42654</v>
      </c>
      <c r="K10" s="249">
        <f>SUM(K6:K9)</f>
        <v>145</v>
      </c>
      <c r="L10" s="251">
        <f>IFERROR(K10/J10,"-")</f>
        <v>0.0033994467107423</v>
      </c>
      <c r="M10" s="252">
        <f>SUM(M6:M9)</f>
        <v>51</v>
      </c>
      <c r="N10" s="252">
        <f>SUM(N6:N9)</f>
        <v>48</v>
      </c>
      <c r="O10" s="251">
        <f>IFERROR(M10/K10,"-")</f>
        <v>0.35172413793103</v>
      </c>
      <c r="P10" s="253">
        <f>IFERROR(G10/K10,"-")</f>
        <v>3564.5793103448</v>
      </c>
      <c r="Q10" s="254">
        <f>SUM(Q6:Q9)</f>
        <v>40</v>
      </c>
      <c r="R10" s="251">
        <f>IFERROR(Q10/K10,"-")</f>
        <v>0.27586206896552</v>
      </c>
      <c r="S10" s="342">
        <f>SUM(S6:S9)</f>
        <v>1988000</v>
      </c>
      <c r="T10" s="342">
        <f>IFERROR(S10/K10,"-")</f>
        <v>13710.344827586</v>
      </c>
      <c r="U10" s="342">
        <f>IFERROR(S10/Q10,"-")</f>
        <v>49700</v>
      </c>
      <c r="V10" s="342">
        <f>S10-G10</f>
        <v>1471136</v>
      </c>
      <c r="W10" s="255">
        <f>S10/G10</f>
        <v>3.8462729073799</v>
      </c>
      <c r="X10" s="256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