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<sst xmlns="http://schemas.openxmlformats.org/spreadsheetml/2006/main" uniqueCount="80">
  <si>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</si>
  <si>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</si>
  <si>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</si>
  <si>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</si>
  <si>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</si>
  <si>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</si>
  <si>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</si>
  <si>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</si>
  <si>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</si>
  <si>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</si>
  <si>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</si>
  <si>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</si>
  <si>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</si>
  <si>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</si>
  <si>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</si>
  <si>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</si>
  <si>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</si>
  <si>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</si>
  <si>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</si>
  <si>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</si>
  <si>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</si>
  <si>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</si>
  <si>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</si>
  <si>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</si>
  <si>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</si>
  <si>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</si>
  <si>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</si>
  <si>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</si>
  <si>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</si>
  <si>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</si>
  <si>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</si>
  <si>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</si>
  <si>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</si>
  <si>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</si>
  <si>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</si>
  <si>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</si>
  <si>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</si>
  <si>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</si>
  <si>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</si>
  <si>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</si>
  <si>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</si>
  <si>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</si>
  <si>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</si>
  <si>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</si>
  <si>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</si>
  <si>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</si>
  <si>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</si>
  <si>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</si>
  <si>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</si>
  <si>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</si>
  <si>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</si>
  <si>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</si>
  <si>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</si>
  <si>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</si>
  <si>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</si>
  <si>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</si>
  <si>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</si>
  <si>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</si>
  <si>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</si>
  <si>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</si>
  <si>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</si>
  <si>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ht259</t>
  </si>
  <si>
    <t>lp02</t>
  </si>
  <si>
    <t>RNパック</t>
  </si>
  <si>
    <t>2月01日(火)</t>
  </si>
  <si>
    <t>ht260</t>
  </si>
  <si>
    <t>ht261</t>
  </si>
  <si>
    <t>ht262</t>
  </si>
  <si>
    <t>空電</t>
  </si>
  <si>
    <t>ht263</t>
  </si>
  <si>
    <t>ht264</t>
  </si>
  <si>
    <t>雑誌 TOTAL</t>
  </si>
  <si>
    <t>●リスティング 広告</t>
  </si>
  <si>
    <t>UA</t>
  </si>
  <si>
    <t>adyd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</si>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</sst>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6</v>
      </c>
      <c r="D6" s="329">
        <v>500000</v>
      </c>
      <c r="E6" s="79">
        <v>1056</v>
      </c>
      <c r="F6" s="79">
        <v>279</v>
      </c>
      <c r="G6" s="79">
        <v>649</v>
      </c>
      <c r="H6" s="89">
        <v>101</v>
      </c>
      <c r="I6" s="90">
        <v>1</v>
      </c>
      <c r="J6" s="143">
        <f>H6+I6</f>
        <v>102</v>
      </c>
      <c r="K6" s="80">
        <f>IFERROR(J6/G6,"-")</f>
        <v>0.15716486902928</v>
      </c>
      <c r="L6" s="79">
        <v>34</v>
      </c>
      <c r="M6" s="79">
        <v>21</v>
      </c>
      <c r="N6" s="80">
        <f>IFERROR(L6/J6,"-")</f>
        <v>0.33333333333333</v>
      </c>
      <c r="O6" s="81">
        <f>IFERROR(D6/J6,"-")</f>
        <v>4901.9607843137</v>
      </c>
      <c r="P6" s="82">
        <v>13</v>
      </c>
      <c r="Q6" s="80">
        <f>IFERROR(P6/J6,"-")</f>
        <v>0.12745098039216</v>
      </c>
      <c r="R6" s="334">
        <v>226000</v>
      </c>
      <c r="S6" s="335">
        <f>IFERROR(R6/J6,"-")</f>
        <v>2215.6862745098</v>
      </c>
      <c r="T6" s="335">
        <f>IFERROR(R6/P6,"-")</f>
        <v>17384.615384615</v>
      </c>
      <c r="U6" s="329">
        <f>IFERROR(R6-D6,"-")</f>
        <v>-274000</v>
      </c>
      <c r="V6" s="83">
        <f>R6/D6</f>
        <v>0.452</v>
      </c>
      <c r="W6" s="77"/>
      <c r="X6" s="142"/>
    </row>
    <row r="7" spans="1:24">
      <c r="A7" s="78"/>
      <c r="B7" s="84" t="s">
        <v>24</v>
      </c>
      <c r="C7" s="84">
        <v>2</v>
      </c>
      <c r="D7" s="329">
        <v>498033</v>
      </c>
      <c r="E7" s="79">
        <v>348</v>
      </c>
      <c r="F7" s="79">
        <v>0</v>
      </c>
      <c r="G7" s="79">
        <v>31845</v>
      </c>
      <c r="H7" s="89">
        <v>108</v>
      </c>
      <c r="I7" s="90">
        <v>0</v>
      </c>
      <c r="J7" s="143">
        <f>H7+I7</f>
        <v>108</v>
      </c>
      <c r="K7" s="80">
        <f>IFERROR(J7/G7,"-")</f>
        <v>0.0033914272256241</v>
      </c>
      <c r="L7" s="79">
        <v>34</v>
      </c>
      <c r="M7" s="79">
        <v>45</v>
      </c>
      <c r="N7" s="80">
        <f>IFERROR(L7/J7,"-")</f>
        <v>0.31481481481481</v>
      </c>
      <c r="O7" s="81">
        <f>IFERROR(D7/J7,"-")</f>
        <v>4611.4166666667</v>
      </c>
      <c r="P7" s="82">
        <v>23</v>
      </c>
      <c r="Q7" s="80">
        <f>IFERROR(P7/J7,"-")</f>
        <v>0.21296296296296</v>
      </c>
      <c r="R7" s="334">
        <v>442000</v>
      </c>
      <c r="S7" s="335">
        <f>IFERROR(R7/J7,"-")</f>
        <v>4092.5925925926</v>
      </c>
      <c r="T7" s="335">
        <f>IFERROR(R7/P7,"-")</f>
        <v>19217.391304348</v>
      </c>
      <c r="U7" s="329">
        <f>IFERROR(R7-D7,"-")</f>
        <v>-56033</v>
      </c>
      <c r="V7" s="83">
        <f>R7/D7</f>
        <v>0.88749139113272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998033</v>
      </c>
      <c r="E10" s="41">
        <f>SUM(E6:E8)</f>
        <v>1404</v>
      </c>
      <c r="F10" s="41">
        <f>SUM(F6:F8)</f>
        <v>279</v>
      </c>
      <c r="G10" s="41">
        <f>SUM(G6:G8)</f>
        <v>32494</v>
      </c>
      <c r="H10" s="41">
        <f>SUM(H6:H8)</f>
        <v>209</v>
      </c>
      <c r="I10" s="41">
        <f>SUM(I6:I8)</f>
        <v>1</v>
      </c>
      <c r="J10" s="41">
        <f>SUM(J6:J8)</f>
        <v>210</v>
      </c>
      <c r="K10" s="42">
        <f>IFERROR(J10/G10,"-")</f>
        <v>0.006462731581215</v>
      </c>
      <c r="L10" s="76">
        <f>SUM(L6:L8)</f>
        <v>68</v>
      </c>
      <c r="M10" s="76">
        <f>SUM(M6:M8)</f>
        <v>66</v>
      </c>
      <c r="N10" s="42">
        <f>IFERROR(L10/J10,"-")</f>
        <v>0.32380952380952</v>
      </c>
      <c r="O10" s="43">
        <f>IFERROR(D10/J10,"-")</f>
        <v>4752.5380952381</v>
      </c>
      <c r="P10" s="44">
        <f>SUM(P6:P8)</f>
        <v>36</v>
      </c>
      <c r="Q10" s="42">
        <f>IFERROR(P10/J10,"-")</f>
        <v>0.17142857142857</v>
      </c>
      <c r="R10" s="332">
        <f>SUM(R6:R8)</f>
        <v>668000</v>
      </c>
      <c r="S10" s="332">
        <f>IFERROR(R10/J10,"-")</f>
        <v>3180.9523809524</v>
      </c>
      <c r="T10" s="332">
        <f>IFERROR(P10/P10,"-")</f>
        <v>1</v>
      </c>
      <c r="U10" s="332">
        <f>SUM(U6:U8)</f>
        <v>-330033</v>
      </c>
      <c r="V10" s="45">
        <f>IFERROR(R10/D10,"-")</f>
        <v>0.66931654564528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0.452</v>
      </c>
      <c r="B6" s="346" t="s">
        <v>61</v>
      </c>
      <c r="C6" s="346"/>
      <c r="D6" s="346"/>
      <c r="E6" s="346"/>
      <c r="F6" s="346" t="s">
        <v>62</v>
      </c>
      <c r="G6" s="88" t="s">
        <v>63</v>
      </c>
      <c r="H6" s="88"/>
      <c r="I6" s="88" t="s">
        <v>64</v>
      </c>
      <c r="J6" s="329">
        <v>500000</v>
      </c>
      <c r="K6" s="79">
        <v>142</v>
      </c>
      <c r="L6" s="79">
        <v>0</v>
      </c>
      <c r="M6" s="79">
        <v>405</v>
      </c>
      <c r="N6" s="89">
        <v>46</v>
      </c>
      <c r="O6" s="90">
        <v>1</v>
      </c>
      <c r="P6" s="91">
        <f>N6+O6</f>
        <v>47</v>
      </c>
      <c r="Q6" s="80">
        <f>IFERROR(P6/M6,"-")</f>
        <v>0.11604938271605</v>
      </c>
      <c r="R6" s="79">
        <v>8</v>
      </c>
      <c r="S6" s="79">
        <v>15</v>
      </c>
      <c r="T6" s="80">
        <f>IFERROR(R6/(P6),"-")</f>
        <v>0.17021276595745</v>
      </c>
      <c r="U6" s="335">
        <f>IFERROR(J6/SUM(N6:O11),"-")</f>
        <v>4901.9607843137</v>
      </c>
      <c r="V6" s="82">
        <v>1</v>
      </c>
      <c r="W6" s="80">
        <f>IF(P6=0,"-",V6/P6)</f>
        <v>0.021276595744681</v>
      </c>
      <c r="X6" s="334">
        <v>33000</v>
      </c>
      <c r="Y6" s="335">
        <f>IFERROR(X6/P6,"-")</f>
        <v>702.12765957447</v>
      </c>
      <c r="Z6" s="335">
        <f>IFERROR(X6/V6,"-")</f>
        <v>33000</v>
      </c>
      <c r="AA6" s="329">
        <f>SUM(X6:X11)-SUM(J6:J11)</f>
        <v>-274000</v>
      </c>
      <c r="AB6" s="83">
        <f>SUM(X6:X11)/SUM(J6:J11)</f>
        <v>0.452</v>
      </c>
      <c r="AC6" s="77"/>
      <c r="AD6" s="92">
        <v>10</v>
      </c>
      <c r="AE6" s="93">
        <f>IF(P6=0,"",IF(AD6=0,"",(AD6/P6)))</f>
        <v>0.21276595744681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13</v>
      </c>
      <c r="AN6" s="99">
        <f>IF(P6=0,"",IF(AM6=0,"",(AM6/P6)))</f>
        <v>0.27659574468085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0.1063829787234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0.1063829787234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11</v>
      </c>
      <c r="BO6" s="118">
        <f>IF(P6=0,"",IF(BN6=0,"",(BN6/P6)))</f>
        <v>0.23404255319149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0.063829787234043</v>
      </c>
      <c r="BY6" s="126">
        <v>1</v>
      </c>
      <c r="BZ6" s="127">
        <f>IFERROR(BY6/BW6,"-")</f>
        <v>0.33333333333333</v>
      </c>
      <c r="CA6" s="128">
        <v>33000</v>
      </c>
      <c r="CB6" s="129">
        <f>IFERROR(CA6/BW6,"-")</f>
        <v>11000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33000</v>
      </c>
      <c r="CQ6" s="139">
        <v>33000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65</v>
      </c>
      <c r="C7" s="346"/>
      <c r="D7" s="346"/>
      <c r="E7" s="346"/>
      <c r="F7" s="346" t="s">
        <v>62</v>
      </c>
      <c r="G7" s="88"/>
      <c r="H7" s="88"/>
      <c r="I7" s="88"/>
      <c r="J7" s="329"/>
      <c r="K7" s="79">
        <v>0</v>
      </c>
      <c r="L7" s="79">
        <v>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5"/>
      <c r="V7" s="82">
        <v>0</v>
      </c>
      <c r="W7" s="80" t="str">
        <f>IF(P7=0,"-",V7/P7)</f>
        <v>-</v>
      </c>
      <c r="X7" s="334">
        <v>0</v>
      </c>
      <c r="Y7" s="335" t="str">
        <f>IFERROR(X7/P7,"-")</f>
        <v>-</v>
      </c>
      <c r="Z7" s="335" t="str">
        <f>IFERROR(X7/V7,"-")</f>
        <v>-</v>
      </c>
      <c r="AA7" s="329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66</v>
      </c>
      <c r="C8" s="346"/>
      <c r="D8" s="346"/>
      <c r="E8" s="346"/>
      <c r="F8" s="346" t="s">
        <v>62</v>
      </c>
      <c r="G8" s="88"/>
      <c r="H8" s="88"/>
      <c r="I8" s="88"/>
      <c r="J8" s="329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5"/>
      <c r="V8" s="82">
        <v>0</v>
      </c>
      <c r="W8" s="80" t="str">
        <f>IF(P8=0,"-",V8/P8)</f>
        <v>-</v>
      </c>
      <c r="X8" s="334">
        <v>0</v>
      </c>
      <c r="Y8" s="335" t="str">
        <f>IFERROR(X8/P8,"-")</f>
        <v>-</v>
      </c>
      <c r="Z8" s="335" t="str">
        <f>IFERROR(X8/V8,"-")</f>
        <v>-</v>
      </c>
      <c r="AA8" s="329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67</v>
      </c>
      <c r="C9" s="346"/>
      <c r="D9" s="346"/>
      <c r="E9" s="346"/>
      <c r="F9" s="346" t="s">
        <v>68</v>
      </c>
      <c r="G9" s="88"/>
      <c r="H9" s="88"/>
      <c r="I9" s="88"/>
      <c r="J9" s="329"/>
      <c r="K9" s="79">
        <v>885</v>
      </c>
      <c r="L9" s="79">
        <v>261</v>
      </c>
      <c r="M9" s="79">
        <v>239</v>
      </c>
      <c r="N9" s="89">
        <v>54</v>
      </c>
      <c r="O9" s="90">
        <v>0</v>
      </c>
      <c r="P9" s="91">
        <f>N9+O9</f>
        <v>54</v>
      </c>
      <c r="Q9" s="80">
        <f>IFERROR(P9/M9,"-")</f>
        <v>0.22594142259414</v>
      </c>
      <c r="R9" s="79">
        <v>26</v>
      </c>
      <c r="S9" s="79">
        <v>6</v>
      </c>
      <c r="T9" s="80">
        <f>IFERROR(R9/(P9),"-")</f>
        <v>0.48148148148148</v>
      </c>
      <c r="U9" s="335"/>
      <c r="V9" s="82">
        <v>12</v>
      </c>
      <c r="W9" s="80">
        <f>IF(P9=0,"-",V9/P9)</f>
        <v>0.22222222222222</v>
      </c>
      <c r="X9" s="334">
        <v>193000</v>
      </c>
      <c r="Y9" s="335">
        <f>IFERROR(X9/P9,"-")</f>
        <v>3574.0740740741</v>
      </c>
      <c r="Z9" s="335">
        <f>IFERROR(X9/V9,"-")</f>
        <v>16083.333333333</v>
      </c>
      <c r="AA9" s="329"/>
      <c r="AB9" s="83"/>
      <c r="AC9" s="77"/>
      <c r="AD9" s="92">
        <v>3</v>
      </c>
      <c r="AE9" s="93">
        <f>IF(P9=0,"",IF(AD9=0,"",(AD9/P9)))</f>
        <v>0.055555555555556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4</v>
      </c>
      <c r="AW9" s="105">
        <f>IF(P9=0,"",IF(AV9=0,"",(AV9/P9)))</f>
        <v>0.074074074074074</v>
      </c>
      <c r="AX9" s="104">
        <v>1</v>
      </c>
      <c r="AY9" s="106">
        <f>IFERROR(AX9/AV9,"-")</f>
        <v>0.25</v>
      </c>
      <c r="AZ9" s="107">
        <v>8000</v>
      </c>
      <c r="BA9" s="108">
        <f>IFERROR(AZ9/AV9,"-")</f>
        <v>2000</v>
      </c>
      <c r="BB9" s="109"/>
      <c r="BC9" s="109">
        <v>1</v>
      </c>
      <c r="BD9" s="109"/>
      <c r="BE9" s="110">
        <v>9</v>
      </c>
      <c r="BF9" s="111">
        <f>IF(P9=0,"",IF(BE9=0,"",(BE9/P9)))</f>
        <v>0.16666666666667</v>
      </c>
      <c r="BG9" s="110">
        <v>1</v>
      </c>
      <c r="BH9" s="112">
        <f>IFERROR(BG9/BE9,"-")</f>
        <v>0.11111111111111</v>
      </c>
      <c r="BI9" s="113">
        <v>3000</v>
      </c>
      <c r="BJ9" s="114">
        <f>IFERROR(BI9/BE9,"-")</f>
        <v>333.33333333333</v>
      </c>
      <c r="BK9" s="115">
        <v>1</v>
      </c>
      <c r="BL9" s="115"/>
      <c r="BM9" s="115"/>
      <c r="BN9" s="117">
        <v>19</v>
      </c>
      <c r="BO9" s="118">
        <f>IF(P9=0,"",IF(BN9=0,"",(BN9/P9)))</f>
        <v>0.35185185185185</v>
      </c>
      <c r="BP9" s="119">
        <v>6</v>
      </c>
      <c r="BQ9" s="120">
        <f>IFERROR(BP9/BN9,"-")</f>
        <v>0.31578947368421</v>
      </c>
      <c r="BR9" s="121">
        <v>61000</v>
      </c>
      <c r="BS9" s="122">
        <f>IFERROR(BR9/BN9,"-")</f>
        <v>3210.5263157895</v>
      </c>
      <c r="BT9" s="123">
        <v>4</v>
      </c>
      <c r="BU9" s="123">
        <v>1</v>
      </c>
      <c r="BV9" s="123">
        <v>1</v>
      </c>
      <c r="BW9" s="124">
        <v>10</v>
      </c>
      <c r="BX9" s="125">
        <f>IF(P9=0,"",IF(BW9=0,"",(BW9/P9)))</f>
        <v>0.18518518518519</v>
      </c>
      <c r="BY9" s="126">
        <v>4</v>
      </c>
      <c r="BZ9" s="127">
        <f>IFERROR(BY9/BW9,"-")</f>
        <v>0.4</v>
      </c>
      <c r="CA9" s="128">
        <v>121000</v>
      </c>
      <c r="CB9" s="129">
        <f>IFERROR(CA9/BW9,"-")</f>
        <v>12100</v>
      </c>
      <c r="CC9" s="130"/>
      <c r="CD9" s="130"/>
      <c r="CE9" s="130">
        <v>4</v>
      </c>
      <c r="CF9" s="131">
        <v>3</v>
      </c>
      <c r="CG9" s="132">
        <f>IF(P9=0,"",IF(CF9=0,"",(CF9/P9)))</f>
        <v>0.055555555555556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12</v>
      </c>
      <c r="CP9" s="139">
        <v>193000</v>
      </c>
      <c r="CQ9" s="139">
        <v>36000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69</v>
      </c>
      <c r="C10" s="346"/>
      <c r="D10" s="346"/>
      <c r="E10" s="346"/>
      <c r="F10" s="346" t="s">
        <v>68</v>
      </c>
      <c r="G10" s="88"/>
      <c r="H10" s="88"/>
      <c r="I10" s="88"/>
      <c r="J10" s="329"/>
      <c r="K10" s="79">
        <v>29</v>
      </c>
      <c r="L10" s="79">
        <v>18</v>
      </c>
      <c r="M10" s="79">
        <v>5</v>
      </c>
      <c r="N10" s="89">
        <v>1</v>
      </c>
      <c r="O10" s="90">
        <v>0</v>
      </c>
      <c r="P10" s="91">
        <f>N10+O10</f>
        <v>1</v>
      </c>
      <c r="Q10" s="80">
        <f>IFERROR(P10/M10,"-")</f>
        <v>0.2</v>
      </c>
      <c r="R10" s="79">
        <v>0</v>
      </c>
      <c r="S10" s="79">
        <v>0</v>
      </c>
      <c r="T10" s="80">
        <f>IFERROR(R10/(P10),"-")</f>
        <v>0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70</v>
      </c>
      <c r="C11" s="346"/>
      <c r="D11" s="346"/>
      <c r="E11" s="346"/>
      <c r="F11" s="346" t="s">
        <v>68</v>
      </c>
      <c r="G11" s="88"/>
      <c r="H11" s="88"/>
      <c r="I11" s="88"/>
      <c r="J11" s="329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5"/>
      <c r="V11" s="82">
        <v>0</v>
      </c>
      <c r="W11" s="80" t="str">
        <f>IF(P11=0,"-",V11/P11)</f>
        <v>-</v>
      </c>
      <c r="X11" s="334">
        <v>0</v>
      </c>
      <c r="Y11" s="335" t="str">
        <f>IFERROR(X11/P11,"-")</f>
        <v>-</v>
      </c>
      <c r="Z11" s="335" t="str">
        <f>IFERROR(X11/V11,"-")</f>
        <v>-</v>
      </c>
      <c r="AA11" s="329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0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6"/>
      <c r="V12" s="25"/>
      <c r="W12" s="25"/>
      <c r="X12" s="336"/>
      <c r="Y12" s="336"/>
      <c r="Z12" s="336"/>
      <c r="AA12" s="336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6"/>
      <c r="V13" s="25"/>
      <c r="W13" s="25"/>
      <c r="X13" s="336"/>
      <c r="Y13" s="336"/>
      <c r="Z13" s="336"/>
      <c r="AA13" s="336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0.452</v>
      </c>
      <c r="B14" s="39"/>
      <c r="C14" s="39"/>
      <c r="D14" s="39"/>
      <c r="E14" s="39"/>
      <c r="F14" s="39"/>
      <c r="G14" s="40" t="s">
        <v>71</v>
      </c>
      <c r="H14" s="40"/>
      <c r="I14" s="40"/>
      <c r="J14" s="332">
        <f>SUM(J6:J13)</f>
        <v>500000</v>
      </c>
      <c r="K14" s="41">
        <f>SUM(K6:K13)</f>
        <v>1056</v>
      </c>
      <c r="L14" s="41">
        <f>SUM(L6:L13)</f>
        <v>279</v>
      </c>
      <c r="M14" s="41">
        <f>SUM(M6:M13)</f>
        <v>649</v>
      </c>
      <c r="N14" s="41">
        <f>SUM(N6:N13)</f>
        <v>101</v>
      </c>
      <c r="O14" s="41">
        <f>SUM(O6:O13)</f>
        <v>1</v>
      </c>
      <c r="P14" s="41">
        <f>SUM(P6:P13)</f>
        <v>102</v>
      </c>
      <c r="Q14" s="42">
        <f>IFERROR(P14/M14,"-")</f>
        <v>0.15716486902928</v>
      </c>
      <c r="R14" s="76">
        <f>SUM(R6:R13)</f>
        <v>34</v>
      </c>
      <c r="S14" s="76">
        <f>SUM(S6:S13)</f>
        <v>21</v>
      </c>
      <c r="T14" s="42">
        <f>IFERROR(R14/P14,"-")</f>
        <v>0.33333333333333</v>
      </c>
      <c r="U14" s="337">
        <f>IFERROR(J14/P14,"-")</f>
        <v>4901.9607843137</v>
      </c>
      <c r="V14" s="44">
        <f>SUM(V6:V13)</f>
        <v>13</v>
      </c>
      <c r="W14" s="42">
        <f>IFERROR(V14/P14,"-")</f>
        <v>0.12745098039216</v>
      </c>
      <c r="X14" s="332">
        <f>SUM(X6:X13)</f>
        <v>226000</v>
      </c>
      <c r="Y14" s="332">
        <f>IFERROR(X14/P14,"-")</f>
        <v>2215.6862745098</v>
      </c>
      <c r="Z14" s="332">
        <f>IFERROR(X14/V14,"-")</f>
        <v>17384.615384615</v>
      </c>
      <c r="AA14" s="332">
        <f>X14-J14</f>
        <v>-274000</v>
      </c>
      <c r="AB14" s="45">
        <f>X14/J14</f>
        <v>0.452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72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73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0.94936039111229</v>
      </c>
      <c r="B6" s="346" t="s">
        <v>74</v>
      </c>
      <c r="C6" s="346"/>
      <c r="D6" s="346"/>
      <c r="E6" s="175" t="s">
        <v>75</v>
      </c>
      <c r="F6" s="175" t="s">
        <v>76</v>
      </c>
      <c r="G6" s="339">
        <v>330749</v>
      </c>
      <c r="H6" s="176">
        <v>259</v>
      </c>
      <c r="I6" s="176">
        <v>0</v>
      </c>
      <c r="J6" s="176">
        <v>28395</v>
      </c>
      <c r="K6" s="177">
        <v>71</v>
      </c>
      <c r="L6" s="178">
        <f>IFERROR(K6/J6,"-")</f>
        <v>0.0025004402183483</v>
      </c>
      <c r="M6" s="176">
        <v>29</v>
      </c>
      <c r="N6" s="176">
        <v>26</v>
      </c>
      <c r="O6" s="178">
        <f>IFERROR(M6/(K6),"-")</f>
        <v>0.40845070422535</v>
      </c>
      <c r="P6" s="179">
        <f>IFERROR(G6/SUM(K6:K6),"-")</f>
        <v>4658.4366197183</v>
      </c>
      <c r="Q6" s="180">
        <v>16</v>
      </c>
      <c r="R6" s="178">
        <f>IF(K6=0,"-",Q6/K6)</f>
        <v>0.22535211267606</v>
      </c>
      <c r="S6" s="344">
        <v>314000</v>
      </c>
      <c r="T6" s="345">
        <f>IFERROR(S6/K6,"-")</f>
        <v>4422.5352112676</v>
      </c>
      <c r="U6" s="345">
        <f>IFERROR(S6/Q6,"-")</f>
        <v>19625</v>
      </c>
      <c r="V6" s="339">
        <f>SUM(S6:S6)-SUM(G6:G6)</f>
        <v>-16749</v>
      </c>
      <c r="W6" s="182">
        <f>SUM(S6:S6)/SUM(G6:G6)</f>
        <v>0.94936039111229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/>
      <c r="AR6" s="196">
        <f>IF(K6=0,"",IF(AQ6=0,"",(AQ6/K6)))</f>
        <v>0</v>
      </c>
      <c r="AS6" s="195"/>
      <c r="AT6" s="197" t="str">
        <f>IFERROR(AS6/AQ6,"-")</f>
        <v>-</v>
      </c>
      <c r="AU6" s="198"/>
      <c r="AV6" s="199" t="str">
        <f>IFERROR(AU6/AQ6,"-")</f>
        <v>-</v>
      </c>
      <c r="AW6" s="200"/>
      <c r="AX6" s="200"/>
      <c r="AY6" s="200"/>
      <c r="AZ6" s="201">
        <v>2</v>
      </c>
      <c r="BA6" s="202">
        <f>IF(K6=0,"",IF(AZ6=0,"",(AZ6/K6)))</f>
        <v>0.028169014084507</v>
      </c>
      <c r="BB6" s="201"/>
      <c r="BC6" s="203">
        <f>IFERROR(BB6/AZ6,"-")</f>
        <v>0</v>
      </c>
      <c r="BD6" s="204"/>
      <c r="BE6" s="205">
        <f>IFERROR(BD6/AZ6,"-")</f>
        <v>0</v>
      </c>
      <c r="BF6" s="206"/>
      <c r="BG6" s="206"/>
      <c r="BH6" s="206"/>
      <c r="BI6" s="207">
        <v>33</v>
      </c>
      <c r="BJ6" s="208">
        <f>IF(K6=0,"",IF(BI6=0,"",(BI6/K6)))</f>
        <v>0.46478873239437</v>
      </c>
      <c r="BK6" s="209">
        <v>5</v>
      </c>
      <c r="BL6" s="210">
        <f>IFERROR(BK6/BI6,"-")</f>
        <v>0.15151515151515</v>
      </c>
      <c r="BM6" s="211">
        <v>97000</v>
      </c>
      <c r="BN6" s="212">
        <f>IFERROR(BM6/BI6,"-")</f>
        <v>2939.3939393939</v>
      </c>
      <c r="BO6" s="213">
        <v>3</v>
      </c>
      <c r="BP6" s="213"/>
      <c r="BQ6" s="213">
        <v>2</v>
      </c>
      <c r="BR6" s="214">
        <v>31</v>
      </c>
      <c r="BS6" s="215">
        <f>IF(K6=0,"",IF(BR6=0,"",(BR6/K6)))</f>
        <v>0.43661971830986</v>
      </c>
      <c r="BT6" s="216">
        <v>7</v>
      </c>
      <c r="BU6" s="217">
        <f>IFERROR(BT6/BR6,"-")</f>
        <v>0.2258064516129</v>
      </c>
      <c r="BV6" s="218">
        <v>157000</v>
      </c>
      <c r="BW6" s="219">
        <f>IFERROR(BV6/BR6,"-")</f>
        <v>5064.5161290323</v>
      </c>
      <c r="BX6" s="220">
        <v>3</v>
      </c>
      <c r="BY6" s="220"/>
      <c r="BZ6" s="220">
        <v>4</v>
      </c>
      <c r="CA6" s="221">
        <v>5</v>
      </c>
      <c r="CB6" s="222">
        <f>IF(K6=0,"",IF(CA6=0,"",(CA6/K6)))</f>
        <v>0.070422535211268</v>
      </c>
      <c r="CC6" s="223">
        <v>4</v>
      </c>
      <c r="CD6" s="224">
        <f>IFERROR(CC6/CA6,"-")</f>
        <v>0.8</v>
      </c>
      <c r="CE6" s="225">
        <v>60000</v>
      </c>
      <c r="CF6" s="226">
        <f>IFERROR(CE6/CA6,"-")</f>
        <v>12000</v>
      </c>
      <c r="CG6" s="227">
        <v>2</v>
      </c>
      <c r="CH6" s="227">
        <v>1</v>
      </c>
      <c r="CI6" s="227">
        <v>1</v>
      </c>
      <c r="CJ6" s="228">
        <v>16</v>
      </c>
      <c r="CK6" s="229">
        <v>314000</v>
      </c>
      <c r="CL6" s="229">
        <v>65000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0.76516582578131</v>
      </c>
      <c r="B7" s="346" t="s">
        <v>77</v>
      </c>
      <c r="C7" s="346"/>
      <c r="D7" s="346"/>
      <c r="E7" s="175" t="s">
        <v>78</v>
      </c>
      <c r="F7" s="175" t="s">
        <v>76</v>
      </c>
      <c r="G7" s="339">
        <v>167284</v>
      </c>
      <c r="H7" s="176">
        <v>89</v>
      </c>
      <c r="I7" s="176">
        <v>0</v>
      </c>
      <c r="J7" s="176">
        <v>3450</v>
      </c>
      <c r="K7" s="177">
        <v>37</v>
      </c>
      <c r="L7" s="178">
        <f>IFERROR(K7/J7,"-")</f>
        <v>0.010724637681159</v>
      </c>
      <c r="M7" s="176">
        <v>5</v>
      </c>
      <c r="N7" s="176">
        <v>19</v>
      </c>
      <c r="O7" s="178">
        <f>IFERROR(M7/(K7),"-")</f>
        <v>0.13513513513514</v>
      </c>
      <c r="P7" s="179">
        <f>IFERROR(G7/SUM(K7:K7),"-")</f>
        <v>4521.1891891892</v>
      </c>
      <c r="Q7" s="180">
        <v>7</v>
      </c>
      <c r="R7" s="178">
        <f>IF(K7=0,"-",Q7/K7)</f>
        <v>0.18918918918919</v>
      </c>
      <c r="S7" s="344">
        <v>128000</v>
      </c>
      <c r="T7" s="345">
        <f>IFERROR(S7/K7,"-")</f>
        <v>3459.4594594595</v>
      </c>
      <c r="U7" s="345">
        <f>IFERROR(S7/Q7,"-")</f>
        <v>18285.714285714</v>
      </c>
      <c r="V7" s="339">
        <f>SUM(S7:S7)-SUM(G7:G7)</f>
        <v>-39284</v>
      </c>
      <c r="W7" s="182">
        <f>SUM(S7:S7)/SUM(G7:G7)</f>
        <v>0.76516582578131</v>
      </c>
      <c r="Y7" s="183">
        <v>2</v>
      </c>
      <c r="Z7" s="184">
        <f>IF(K7=0,"",IF(Y7=0,"",(Y7/K7)))</f>
        <v>0.054054054054054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3</v>
      </c>
      <c r="AI7" s="190">
        <f>IF(K7=0,"",IF(AH7=0,"",(AH7/K7)))</f>
        <v>0.081081081081081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/>
      <c r="AR7" s="196">
        <f>IF(K7=0,"",IF(AQ7=0,"",(AQ7/K7)))</f>
        <v>0</v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>
        <v>4</v>
      </c>
      <c r="BA7" s="202">
        <f>IF(K7=0,"",IF(AZ7=0,"",(AZ7/K7)))</f>
        <v>0.10810810810811</v>
      </c>
      <c r="BB7" s="201"/>
      <c r="BC7" s="203">
        <f>IFERROR(BB7/AZ7,"-")</f>
        <v>0</v>
      </c>
      <c r="BD7" s="204"/>
      <c r="BE7" s="205">
        <f>IFERROR(BD7/AZ7,"-")</f>
        <v>0</v>
      </c>
      <c r="BF7" s="206"/>
      <c r="BG7" s="206"/>
      <c r="BH7" s="206"/>
      <c r="BI7" s="207">
        <v>15</v>
      </c>
      <c r="BJ7" s="208">
        <f>IF(K7=0,"",IF(BI7=0,"",(BI7/K7)))</f>
        <v>0.40540540540541</v>
      </c>
      <c r="BK7" s="209">
        <v>3</v>
      </c>
      <c r="BL7" s="210">
        <f>IFERROR(BK7/BI7,"-")</f>
        <v>0.2</v>
      </c>
      <c r="BM7" s="211">
        <v>19000</v>
      </c>
      <c r="BN7" s="212">
        <f>IFERROR(BM7/BI7,"-")</f>
        <v>1266.6666666667</v>
      </c>
      <c r="BO7" s="213">
        <v>2</v>
      </c>
      <c r="BP7" s="213"/>
      <c r="BQ7" s="213">
        <v>1</v>
      </c>
      <c r="BR7" s="214">
        <v>13</v>
      </c>
      <c r="BS7" s="215">
        <f>IF(K7=0,"",IF(BR7=0,"",(BR7/K7)))</f>
        <v>0.35135135135135</v>
      </c>
      <c r="BT7" s="216">
        <v>4</v>
      </c>
      <c r="BU7" s="217">
        <f>IFERROR(BT7/BR7,"-")</f>
        <v>0.30769230769231</v>
      </c>
      <c r="BV7" s="218">
        <v>109000</v>
      </c>
      <c r="BW7" s="219">
        <f>IFERROR(BV7/BR7,"-")</f>
        <v>8384.6153846154</v>
      </c>
      <c r="BX7" s="220">
        <v>1</v>
      </c>
      <c r="BY7" s="220">
        <v>1</v>
      </c>
      <c r="BZ7" s="220">
        <v>2</v>
      </c>
      <c r="CA7" s="221"/>
      <c r="CB7" s="222">
        <f>IF(K7=0,"",IF(CA7=0,"",(CA7/K7)))</f>
        <v>0</v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7</v>
      </c>
      <c r="CK7" s="229">
        <v>128000</v>
      </c>
      <c r="CL7" s="229">
        <v>75000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79</v>
      </c>
      <c r="F10" s="250"/>
      <c r="G10" s="342">
        <f>SUM(G6:G9)</f>
        <v>498033</v>
      </c>
      <c r="H10" s="249">
        <f>SUM(H6:H9)</f>
        <v>348</v>
      </c>
      <c r="I10" s="249">
        <f>SUM(I6:I9)</f>
        <v>0</v>
      </c>
      <c r="J10" s="249">
        <f>SUM(J6:J9)</f>
        <v>31845</v>
      </c>
      <c r="K10" s="249">
        <f>SUM(K6:K9)</f>
        <v>108</v>
      </c>
      <c r="L10" s="251">
        <f>IFERROR(K10/J10,"-")</f>
        <v>0.0033914272256241</v>
      </c>
      <c r="M10" s="252">
        <f>SUM(M6:M9)</f>
        <v>34</v>
      </c>
      <c r="N10" s="252">
        <f>SUM(N6:N9)</f>
        <v>45</v>
      </c>
      <c r="O10" s="251">
        <f>IFERROR(M10/K10,"-")</f>
        <v>0.31481481481481</v>
      </c>
      <c r="P10" s="253">
        <f>IFERROR(G10/K10,"-")</f>
        <v>4611.4166666667</v>
      </c>
      <c r="Q10" s="254">
        <f>SUM(Q6:Q9)</f>
        <v>23</v>
      </c>
      <c r="R10" s="251">
        <f>IFERROR(Q10/K10,"-")</f>
        <v>0.21296296296296</v>
      </c>
      <c r="S10" s="342">
        <f>SUM(S6:S9)</f>
        <v>442000</v>
      </c>
      <c r="T10" s="342">
        <f>IFERROR(S10/K10,"-")</f>
        <v>4092.5925925926</v>
      </c>
      <c r="U10" s="342">
        <f>IFERROR(S10/Q10,"-")</f>
        <v>19217.391304348</v>
      </c>
      <c r="V10" s="342">
        <f>S10-G10</f>
        <v>-56033</v>
      </c>
      <c r="W10" s="255">
        <f>S10/G10</f>
        <v>0.88749139113272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