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DVD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<sst xmlns="http://schemas.openxmlformats.org/spreadsheetml/2006/main" uniqueCount="150">
  <si>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</si>
  <si>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</si>
  <si>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</si>
  <si>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</si>
  <si>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</si>
  <si>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</si>
  <si>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</si>
  <si>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</si>
  <si>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</si>
  <si>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</si>
  <si>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</si>
  <si>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</si>
  <si>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</si>
  <si>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</si>
  <si>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</si>
  <si>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</si>
  <si>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</si>
  <si>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</si>
  <si>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</si>
  <si>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</si>
  <si>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</si>
  <si>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</si>
  <si>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</si>
  <si>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</si>
  <si>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</si>
  <si>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DVD</t>
  </si>
  <si>
    <t>04月</t>
  </si>
  <si>
    <t>どきどき</t>
  </si>
  <si>
    <t>最終更新日</t>
  </si>
  <si>
    <t>07月30日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</si>
  <si>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</si>
  <si>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</si>
  <si>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</si>
  <si>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</si>
  <si>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</si>
  <si>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</si>
  <si>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</si>
  <si>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</si>
  <si>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</si>
  <si>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</si>
  <si>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</si>
  <si>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</si>
  <si>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</si>
  <si>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</si>
  <si>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</si>
  <si>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</si>
  <si>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</si>
  <si>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</si>
  <si>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</si>
  <si>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</si>
  <si>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</si>
  <si>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</si>
  <si>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</si>
  <si>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</si>
  <si>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</si>
  <si>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</si>
  <si>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</si>
  <si>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</si>
  <si>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</si>
  <si>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</si>
  <si>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</si>
  <si>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</si>
  <si>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sd1762</t>
  </si>
  <si>
    <t>デリヘル版3（塩見彩）</t>
  </si>
  <si>
    <t>50〜70代男性限定熟女好きな男性募集中</t>
  </si>
  <si>
    <t>lp02</t>
  </si>
  <si>
    <t>スポーツ報知関東</t>
  </si>
  <si>
    <t>全5段つかみ4回</t>
  </si>
  <si>
    <t>4月10日(土)</t>
  </si>
  <si>
    <t>sd1763</t>
  </si>
  <si>
    <t>お祭り版（塩見彩）</t>
  </si>
  <si>
    <t>SSS熟女から指名</t>
  </si>
  <si>
    <t>4月18日(日)</t>
  </si>
  <si>
    <t>sd1764</t>
  </si>
  <si>
    <t>新書籍版（塩見彩）</t>
  </si>
  <si>
    <t>70歳までの出会いリクルート</t>
  </si>
  <si>
    <t>4月25日(日)</t>
  </si>
  <si>
    <t>sd1765</t>
  </si>
  <si>
    <t>デリヘル版（塩見彩）</t>
  </si>
  <si>
    <t>求む50歳以上の女性好き男性</t>
  </si>
  <si>
    <t>4月29日(木)</t>
  </si>
  <si>
    <t>sd1766</t>
  </si>
  <si>
    <t>(空電共通)</t>
  </si>
  <si>
    <t>空電</t>
  </si>
  <si>
    <t>空電 (共通)</t>
  </si>
  <si>
    <t>sd1767</t>
  </si>
  <si>
    <t>①大正版（塩見彩）</t>
  </si>
  <si>
    <t>163「顔出し無しでも女性から誘われる」</t>
  </si>
  <si>
    <t>半2段つかみ20段保証</t>
  </si>
  <si>
    <t>20段保証</t>
  </si>
  <si>
    <t>sd1768</t>
  </si>
  <si>
    <t>②旧デイリー風（塩見彩）</t>
  </si>
  <si>
    <t>164「お客様満足度間違いなし！最高峰熟女サイト」</t>
  </si>
  <si>
    <t>半3段つかみ20段保証</t>
  </si>
  <si>
    <t>sd1769</t>
  </si>
  <si>
    <t>③大正版（塩見彩）</t>
  </si>
  <si>
    <t>165「日本中の女は俺の彼女」</t>
  </si>
  <si>
    <t>半5段つかみ20段保証</t>
  </si>
  <si>
    <t>sd1770</t>
  </si>
  <si>
    <t>sd1771</t>
  </si>
  <si>
    <t>デリヘル版2（塩見彩）</t>
  </si>
  <si>
    <t>50代の女性と出会えるサイト登場</t>
  </si>
  <si>
    <t>スポニチ関東</t>
  </si>
  <si>
    <t>全5段</t>
  </si>
  <si>
    <t>4月02日(金)</t>
  </si>
  <si>
    <t>sd1772</t>
  </si>
  <si>
    <t>sd1773</t>
  </si>
  <si>
    <t>新書籍版2（塩見彩）</t>
  </si>
  <si>
    <t>4月30日(金)</t>
  </si>
  <si>
    <t>sd1774</t>
  </si>
  <si>
    <t>sd1775</t>
  </si>
  <si>
    <t>デイリースポーツ関西</t>
  </si>
  <si>
    <t>4C終面全5段</t>
  </si>
  <si>
    <t>4月24日(土)</t>
  </si>
  <si>
    <t>sd1776</t>
  </si>
  <si>
    <t>新聞 TOTAL</t>
  </si>
  <si>
    <t>●雑誌 広告</t>
  </si>
  <si>
    <t>dz120</t>
  </si>
  <si>
    <t>双葉社</t>
  </si>
  <si>
    <t>黄色黒版（ソフトver）（塩見彩）</t>
  </si>
  <si>
    <t>もし出会系大賞があったら、このサイトが受賞しているでしょう</t>
  </si>
  <si>
    <t>カミオン</t>
  </si>
  <si>
    <t>4C1P</t>
  </si>
  <si>
    <t>4月01日(木)</t>
  </si>
  <si>
    <t>dz121</t>
  </si>
  <si>
    <t>ak288</t>
  </si>
  <si>
    <t>コアマガジン</t>
  </si>
  <si>
    <t>2Pスポーツ新聞_v01_どきどき(塩見彩さん)</t>
  </si>
  <si>
    <t>実話BUNKAタブー</t>
  </si>
  <si>
    <t>1C2P</t>
  </si>
  <si>
    <t>4月16日(金)</t>
  </si>
  <si>
    <t>ak289</t>
  </si>
  <si>
    <t>ht199</t>
  </si>
  <si>
    <t>RNパック</t>
  </si>
  <si>
    <t>ht200</t>
  </si>
  <si>
    <t>ht201</t>
  </si>
  <si>
    <t>ht202</t>
  </si>
  <si>
    <t>ht203</t>
  </si>
  <si>
    <t>ht204</t>
  </si>
  <si>
    <t>雑誌 TOTAL</t>
  </si>
  <si>
    <t>●DVD 広告</t>
  </si>
  <si>
    <t>pk249</t>
  </si>
  <si>
    <t>三和出版</t>
  </si>
  <si>
    <t>DVD漫画たかし</t>
  </si>
  <si>
    <t>A4変形判、CVSフル</t>
  </si>
  <si>
    <t>MEN'S DVD SEXY</t>
  </si>
  <si>
    <t>DVD貼付面4C1/3P</t>
  </si>
  <si>
    <t>4月22日(木)</t>
  </si>
  <si>
    <t>pk250</t>
  </si>
  <si>
    <t>DVD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</si>
</sst>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5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144" t="s">
        <v>1</v>
      </c>
      <c r="F3" s="145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17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84"/>
      <c r="S5" s="184"/>
      <c r="T5" s="184"/>
      <c r="U5" s="184"/>
      <c r="V5" s="10"/>
      <c r="W5" s="59"/>
      <c r="X5" s="142"/>
    </row>
    <row r="6" spans="1:24">
      <c r="A6" s="78"/>
      <c r="B6" s="84" t="s">
        <v>23</v>
      </c>
      <c r="C6" s="84">
        <v>15</v>
      </c>
      <c r="D6" s="180">
        <v>1446000</v>
      </c>
      <c r="E6" s="79">
        <v>733</v>
      </c>
      <c r="F6" s="79">
        <v>236</v>
      </c>
      <c r="G6" s="79">
        <v>1024</v>
      </c>
      <c r="H6" s="89">
        <v>108</v>
      </c>
      <c r="I6" s="90">
        <v>2</v>
      </c>
      <c r="J6" s="143">
        <f>H6+I6</f>
        <v>110</v>
      </c>
      <c r="K6" s="80">
        <f>IFERROR(J6/G6,"-")</f>
        <v>0.107421875</v>
      </c>
      <c r="L6" s="79">
        <v>50</v>
      </c>
      <c r="M6" s="79">
        <v>22</v>
      </c>
      <c r="N6" s="80">
        <f>IFERROR(L6/J6,"-")</f>
        <v>0.45454545454545</v>
      </c>
      <c r="O6" s="81">
        <f>IFERROR(D6/J6,"-")</f>
        <v>13145.454545455</v>
      </c>
      <c r="P6" s="82">
        <v>39</v>
      </c>
      <c r="Q6" s="80">
        <f>IFERROR(P6/J6,"-")</f>
        <v>0.35454545454545</v>
      </c>
      <c r="R6" s="185">
        <v>3694000</v>
      </c>
      <c r="S6" s="186">
        <f>IFERROR(R6/J6,"-")</f>
        <v>33581.818181818</v>
      </c>
      <c r="T6" s="186">
        <f>IFERROR(R6/P6,"-")</f>
        <v>94717.948717949</v>
      </c>
      <c r="U6" s="180">
        <f>IFERROR(R6-D6,"-")</f>
        <v>2248000</v>
      </c>
      <c r="V6" s="83">
        <f>R6/D6</f>
        <v>2.5546334716459</v>
      </c>
      <c r="W6" s="77"/>
      <c r="X6" s="142"/>
    </row>
    <row r="7" spans="1:24">
      <c r="A7" s="78"/>
      <c r="B7" s="84" t="s">
        <v>24</v>
      </c>
      <c r="C7" s="84">
        <v>10</v>
      </c>
      <c r="D7" s="180">
        <v>868000</v>
      </c>
      <c r="E7" s="79">
        <v>959</v>
      </c>
      <c r="F7" s="79">
        <v>338</v>
      </c>
      <c r="G7" s="79">
        <v>715</v>
      </c>
      <c r="H7" s="89">
        <v>113</v>
      </c>
      <c r="I7" s="90">
        <v>0</v>
      </c>
      <c r="J7" s="143">
        <f>H7+I7</f>
        <v>113</v>
      </c>
      <c r="K7" s="80">
        <f>IFERROR(J7/G7,"-")</f>
        <v>0.15804195804196</v>
      </c>
      <c r="L7" s="79">
        <v>32</v>
      </c>
      <c r="M7" s="79">
        <v>13</v>
      </c>
      <c r="N7" s="80">
        <f>IFERROR(L7/J7,"-")</f>
        <v>0.28318584070796</v>
      </c>
      <c r="O7" s="81">
        <f>IFERROR(D7/J7,"-")</f>
        <v>7681.4159292035</v>
      </c>
      <c r="P7" s="82">
        <v>20</v>
      </c>
      <c r="Q7" s="80">
        <f>IFERROR(P7/J7,"-")</f>
        <v>0.17699115044248</v>
      </c>
      <c r="R7" s="185">
        <v>535000</v>
      </c>
      <c r="S7" s="186">
        <f>IFERROR(R7/J7,"-")</f>
        <v>4734.5132743363</v>
      </c>
      <c r="T7" s="186">
        <f>IFERROR(R7/P7,"-")</f>
        <v>26750</v>
      </c>
      <c r="U7" s="180">
        <f>IFERROR(R7-D7,"-")</f>
        <v>-333000</v>
      </c>
      <c r="V7" s="83">
        <f>R7/D7</f>
        <v>0.61635944700461</v>
      </c>
      <c r="W7" s="77"/>
      <c r="X7" s="142"/>
    </row>
    <row r="8" spans="1:24">
      <c r="A8" s="78"/>
      <c r="B8" s="84" t="s">
        <v>25</v>
      </c>
      <c r="C8" s="84">
        <v>2</v>
      </c>
      <c r="D8" s="180">
        <v>150000</v>
      </c>
      <c r="E8" s="79">
        <v>303</v>
      </c>
      <c r="F8" s="79">
        <v>188</v>
      </c>
      <c r="G8" s="79">
        <v>443</v>
      </c>
      <c r="H8" s="89">
        <v>115</v>
      </c>
      <c r="I8" s="90">
        <v>0</v>
      </c>
      <c r="J8" s="143">
        <f>H8+I8</f>
        <v>115</v>
      </c>
      <c r="K8" s="80">
        <f>IFERROR(J8/G8,"-")</f>
        <v>0.25959367945824</v>
      </c>
      <c r="L8" s="79">
        <v>10</v>
      </c>
      <c r="M8" s="79">
        <v>25</v>
      </c>
      <c r="N8" s="80">
        <f>IFERROR(L8/J8,"-")</f>
        <v>0.08695652173913</v>
      </c>
      <c r="O8" s="81">
        <f>IFERROR(D8/J8,"-")</f>
        <v>1304.347826087</v>
      </c>
      <c r="P8" s="82">
        <v>3</v>
      </c>
      <c r="Q8" s="80">
        <f>IFERROR(P8/J8,"-")</f>
        <v>0.026086956521739</v>
      </c>
      <c r="R8" s="185">
        <v>29000</v>
      </c>
      <c r="S8" s="186">
        <f>IFERROR(R8/J8,"-")</f>
        <v>252.17391304348</v>
      </c>
      <c r="T8" s="186">
        <f>IFERROR(R8/P8,"-")</f>
        <v>9666.6666666667</v>
      </c>
      <c r="U8" s="180">
        <f>IFERROR(R8-D8,"-")</f>
        <v>-121000</v>
      </c>
      <c r="V8" s="83">
        <f>R8/D8</f>
        <v>0.19333333333333</v>
      </c>
      <c r="W8" s="77"/>
      <c r="X8" s="142"/>
    </row>
    <row r="9" spans="1:24">
      <c r="A9" s="30"/>
      <c r="B9" s="85"/>
      <c r="C9" s="85"/>
      <c r="D9" s="181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187"/>
      <c r="S9" s="187"/>
      <c r="T9" s="187"/>
      <c r="U9" s="187"/>
      <c r="V9" s="33"/>
      <c r="W9" s="59"/>
      <c r="X9" s="142"/>
    </row>
    <row r="10" spans="1:24">
      <c r="A10" s="30"/>
      <c r="B10" s="37"/>
      <c r="C10" s="37"/>
      <c r="D10" s="182"/>
      <c r="E10" s="34"/>
      <c r="F10" s="34"/>
      <c r="G10" s="31"/>
      <c r="H10" s="31"/>
      <c r="I10" s="31"/>
      <c r="J10" s="31"/>
      <c r="K10" s="33"/>
      <c r="L10" s="33"/>
      <c r="M10" s="31"/>
      <c r="N10" s="33"/>
      <c r="O10" s="25"/>
      <c r="P10" s="25"/>
      <c r="Q10" s="25"/>
      <c r="R10" s="187"/>
      <c r="S10" s="187"/>
      <c r="T10" s="187"/>
      <c r="U10" s="187"/>
      <c r="V10" s="33"/>
      <c r="W10" s="59"/>
      <c r="X10" s="142"/>
    </row>
    <row r="11" spans="1:24">
      <c r="A11" s="19"/>
      <c r="B11" s="41"/>
      <c r="C11" s="41"/>
      <c r="D11" s="183">
        <f>SUM(D6:D9)</f>
        <v>2464000</v>
      </c>
      <c r="E11" s="41">
        <f>SUM(E6:E9)</f>
        <v>1995</v>
      </c>
      <c r="F11" s="41">
        <f>SUM(F6:F9)</f>
        <v>762</v>
      </c>
      <c r="G11" s="41">
        <f>SUM(G6:G9)</f>
        <v>2182</v>
      </c>
      <c r="H11" s="41">
        <f>SUM(H6:H9)</f>
        <v>336</v>
      </c>
      <c r="I11" s="41">
        <f>SUM(I6:I9)</f>
        <v>2</v>
      </c>
      <c r="J11" s="41">
        <f>SUM(J6:J9)</f>
        <v>338</v>
      </c>
      <c r="K11" s="42">
        <f>IFERROR(J11/G11,"-")</f>
        <v>0.15490375802016</v>
      </c>
      <c r="L11" s="76">
        <f>SUM(L6:L9)</f>
        <v>92</v>
      </c>
      <c r="M11" s="76">
        <f>SUM(M6:M9)</f>
        <v>60</v>
      </c>
      <c r="N11" s="42">
        <f>IFERROR(L11/J11,"-")</f>
        <v>0.27218934911243</v>
      </c>
      <c r="O11" s="43">
        <f>IFERROR(D11/J11,"-")</f>
        <v>7289.9408284024</v>
      </c>
      <c r="P11" s="44">
        <f>SUM(P6:P9)</f>
        <v>62</v>
      </c>
      <c r="Q11" s="42">
        <f>IFERROR(P11/J11,"-")</f>
        <v>0.18343195266272</v>
      </c>
      <c r="R11" s="183">
        <f>SUM(R6:R9)</f>
        <v>4258000</v>
      </c>
      <c r="S11" s="183">
        <f>IFERROR(R11/J11,"-")</f>
        <v>12597.633136095</v>
      </c>
      <c r="T11" s="183">
        <f>IFERROR(P11/P11,"-")</f>
        <v>1</v>
      </c>
      <c r="U11" s="183">
        <f>SUM(U6:U9)</f>
        <v>1794000</v>
      </c>
      <c r="V11" s="45">
        <f>IFERROR(R11/D11,"-")</f>
        <v>1.7280844155844</v>
      </c>
      <c r="W11" s="58"/>
      <c r="X11" s="142"/>
    </row>
    <row r="12" spans="1:24">
      <c r="X12" s="142"/>
    </row>
    <row r="13" spans="1:24">
      <c r="X13" s="142"/>
    </row>
    <row r="14" spans="1:24">
      <c r="X14" s="142"/>
    </row>
    <row r="15" spans="1:24">
      <c r="X15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23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30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31</v>
      </c>
      <c r="CP2" s="158" t="s">
        <v>32</v>
      </c>
      <c r="CQ2" s="146" t="s">
        <v>33</v>
      </c>
      <c r="CR2" s="147"/>
      <c r="CS2" s="148"/>
    </row>
    <row r="3" spans="1:98" customHeight="1" ht="14.25">
      <c r="A3" s="11" t="s">
        <v>34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35</v>
      </c>
      <c r="AE3" s="150"/>
      <c r="AF3" s="150"/>
      <c r="AG3" s="150"/>
      <c r="AH3" s="150"/>
      <c r="AI3" s="150"/>
      <c r="AJ3" s="150"/>
      <c r="AK3" s="150"/>
      <c r="AL3" s="150"/>
      <c r="AM3" s="161" t="s">
        <v>36</v>
      </c>
      <c r="AN3" s="162"/>
      <c r="AO3" s="162"/>
      <c r="AP3" s="162"/>
      <c r="AQ3" s="162"/>
      <c r="AR3" s="162"/>
      <c r="AS3" s="162"/>
      <c r="AT3" s="162"/>
      <c r="AU3" s="163"/>
      <c r="AV3" s="164" t="s">
        <v>37</v>
      </c>
      <c r="AW3" s="165"/>
      <c r="AX3" s="165"/>
      <c r="AY3" s="165"/>
      <c r="AZ3" s="165"/>
      <c r="BA3" s="165"/>
      <c r="BB3" s="165"/>
      <c r="BC3" s="165"/>
      <c r="BD3" s="166"/>
      <c r="BE3" s="167" t="s">
        <v>38</v>
      </c>
      <c r="BF3" s="168"/>
      <c r="BG3" s="168"/>
      <c r="BH3" s="168"/>
      <c r="BI3" s="168"/>
      <c r="BJ3" s="168"/>
      <c r="BK3" s="168"/>
      <c r="BL3" s="168"/>
      <c r="BM3" s="169"/>
      <c r="BN3" s="170" t="s">
        <v>39</v>
      </c>
      <c r="BO3" s="171"/>
      <c r="BP3" s="171"/>
      <c r="BQ3" s="171"/>
      <c r="BR3" s="171"/>
      <c r="BS3" s="171"/>
      <c r="BT3" s="171"/>
      <c r="BU3" s="171"/>
      <c r="BV3" s="172"/>
      <c r="BW3" s="173" t="s">
        <v>40</v>
      </c>
      <c r="BX3" s="174"/>
      <c r="BY3" s="174"/>
      <c r="BZ3" s="174"/>
      <c r="CA3" s="174"/>
      <c r="CB3" s="174"/>
      <c r="CC3" s="174"/>
      <c r="CD3" s="174"/>
      <c r="CE3" s="175"/>
      <c r="CF3" s="176" t="s">
        <v>41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42</v>
      </c>
      <c r="CR3" s="152"/>
      <c r="CS3" s="153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6" t="s">
        <v>52</v>
      </c>
      <c r="BO4" s="116" t="s">
        <v>53</v>
      </c>
      <c r="BP4" s="116" t="s">
        <v>54</v>
      </c>
      <c r="BQ4" s="116" t="s">
        <v>17</v>
      </c>
      <c r="BR4" s="116" t="s">
        <v>55</v>
      </c>
      <c r="BS4" s="116" t="s">
        <v>56</v>
      </c>
      <c r="BT4" s="116" t="s">
        <v>57</v>
      </c>
      <c r="BU4" s="116" t="s">
        <v>58</v>
      </c>
      <c r="BV4" s="116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157"/>
      <c r="CP4" s="160"/>
      <c r="CQ4" s="52" t="s">
        <v>60</v>
      </c>
      <c r="CR4" s="52" t="s">
        <v>61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1.4342948717949</v>
      </c>
      <c r="B6" s="189" t="s">
        <v>62</v>
      </c>
      <c r="C6" s="189"/>
      <c r="D6" s="189" t="s">
        <v>63</v>
      </c>
      <c r="E6" s="189" t="s">
        <v>64</v>
      </c>
      <c r="F6" s="189" t="s">
        <v>65</v>
      </c>
      <c r="G6" s="88" t="s">
        <v>66</v>
      </c>
      <c r="H6" s="88" t="s">
        <v>67</v>
      </c>
      <c r="I6" s="190" t="s">
        <v>68</v>
      </c>
      <c r="J6" s="180">
        <v>624000</v>
      </c>
      <c r="K6" s="79">
        <v>28</v>
      </c>
      <c r="L6" s="79">
        <v>0</v>
      </c>
      <c r="M6" s="79">
        <v>128</v>
      </c>
      <c r="N6" s="89">
        <v>12</v>
      </c>
      <c r="O6" s="90">
        <v>0</v>
      </c>
      <c r="P6" s="91">
        <f>N6+O6</f>
        <v>12</v>
      </c>
      <c r="Q6" s="80">
        <f>IFERROR(P6/M6,"-")</f>
        <v>0.09375</v>
      </c>
      <c r="R6" s="79">
        <v>2</v>
      </c>
      <c r="S6" s="79">
        <v>6</v>
      </c>
      <c r="T6" s="80">
        <f>IFERROR(R6/(P6),"-")</f>
        <v>0.16666666666667</v>
      </c>
      <c r="U6" s="186">
        <f>IFERROR(J6/SUM(N6:O10),"-")</f>
        <v>15219.512195122</v>
      </c>
      <c r="V6" s="82">
        <v>2</v>
      </c>
      <c r="W6" s="80">
        <f>IF(P6=0,"-",V6/P6)</f>
        <v>0.16666666666667</v>
      </c>
      <c r="X6" s="185">
        <v>71000</v>
      </c>
      <c r="Y6" s="186">
        <f>IFERROR(X6/P6,"-")</f>
        <v>5916.6666666667</v>
      </c>
      <c r="Z6" s="186">
        <f>IFERROR(X6/V6,"-")</f>
        <v>35500</v>
      </c>
      <c r="AA6" s="180">
        <f>SUM(X6:X10)-SUM(J6:J10)</f>
        <v>271000</v>
      </c>
      <c r="AB6" s="83">
        <f>SUM(X6:X10)/SUM(J6:J10)</f>
        <v>1.4342948717949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2</v>
      </c>
      <c r="BF6" s="111">
        <f>IF(P6=0,"",IF(BE6=0,"",(BE6/P6)))</f>
        <v>0.16666666666667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5</v>
      </c>
      <c r="BO6" s="118">
        <f>IF(P6=0,"",IF(BN6=0,"",(BN6/P6)))</f>
        <v>0.41666666666667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4</v>
      </c>
      <c r="BX6" s="125">
        <f>IF(P6=0,"",IF(BW6=0,"",(BW6/P6)))</f>
        <v>0.33333333333333</v>
      </c>
      <c r="BY6" s="126">
        <v>2</v>
      </c>
      <c r="BZ6" s="127">
        <f>IFERROR(BY6/BW6,"-")</f>
        <v>0.5</v>
      </c>
      <c r="CA6" s="128">
        <v>71000</v>
      </c>
      <c r="CB6" s="129">
        <f>IFERROR(CA6/BW6,"-")</f>
        <v>17750</v>
      </c>
      <c r="CC6" s="130">
        <v>1</v>
      </c>
      <c r="CD6" s="130"/>
      <c r="CE6" s="130">
        <v>1</v>
      </c>
      <c r="CF6" s="131">
        <v>1</v>
      </c>
      <c r="CG6" s="132">
        <f>IF(P6=0,"",IF(CF6=0,"",(CF6/P6)))</f>
        <v>0.083333333333333</v>
      </c>
      <c r="CH6" s="133"/>
      <c r="CI6" s="134">
        <f>IFERROR(CH6/CF6,"-")</f>
        <v>0</v>
      </c>
      <c r="CJ6" s="135"/>
      <c r="CK6" s="136">
        <f>IFERROR(CJ6/CF6,"-")</f>
        <v>0</v>
      </c>
      <c r="CL6" s="137"/>
      <c r="CM6" s="137"/>
      <c r="CN6" s="137"/>
      <c r="CO6" s="138">
        <v>2</v>
      </c>
      <c r="CP6" s="139">
        <v>71000</v>
      </c>
      <c r="CQ6" s="139">
        <v>68000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69</v>
      </c>
      <c r="C7" s="189"/>
      <c r="D7" s="189" t="s">
        <v>70</v>
      </c>
      <c r="E7" s="189" t="s">
        <v>71</v>
      </c>
      <c r="F7" s="189" t="s">
        <v>65</v>
      </c>
      <c r="G7" s="88" t="s">
        <v>66</v>
      </c>
      <c r="H7" s="88" t="s">
        <v>67</v>
      </c>
      <c r="I7" s="191" t="s">
        <v>72</v>
      </c>
      <c r="J7" s="180"/>
      <c r="K7" s="79">
        <v>21</v>
      </c>
      <c r="L7" s="79">
        <v>0</v>
      </c>
      <c r="M7" s="79">
        <v>71</v>
      </c>
      <c r="N7" s="89">
        <v>3</v>
      </c>
      <c r="O7" s="90">
        <v>0</v>
      </c>
      <c r="P7" s="91">
        <f>N7+O7</f>
        <v>3</v>
      </c>
      <c r="Q7" s="80">
        <f>IFERROR(P7/M7,"-")</f>
        <v>0.042253521126761</v>
      </c>
      <c r="R7" s="79">
        <v>1</v>
      </c>
      <c r="S7" s="79">
        <v>0</v>
      </c>
      <c r="T7" s="80">
        <f>IFERROR(R7/(P7),"-")</f>
        <v>0.33333333333333</v>
      </c>
      <c r="U7" s="186"/>
      <c r="V7" s="82">
        <v>1</v>
      </c>
      <c r="W7" s="80">
        <f>IF(P7=0,"-",V7/P7)</f>
        <v>0.33333333333333</v>
      </c>
      <c r="X7" s="185">
        <v>101000</v>
      </c>
      <c r="Y7" s="186">
        <f>IFERROR(X7/P7,"-")</f>
        <v>33666.666666667</v>
      </c>
      <c r="Z7" s="186">
        <f>IFERROR(X7/V7,"-")</f>
        <v>101000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/>
      <c r="BF7" s="111">
        <f>IF(P7=0,"",IF(BE7=0,"",(BE7/P7)))</f>
        <v>0</v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>
        <v>3</v>
      </c>
      <c r="BO7" s="118">
        <f>IF(P7=0,"",IF(BN7=0,"",(BN7/P7)))</f>
        <v>1</v>
      </c>
      <c r="BP7" s="119">
        <v>1</v>
      </c>
      <c r="BQ7" s="120">
        <f>IFERROR(BP7/BN7,"-")</f>
        <v>0.33333333333333</v>
      </c>
      <c r="BR7" s="121">
        <v>101000</v>
      </c>
      <c r="BS7" s="122">
        <f>IFERROR(BR7/BN7,"-")</f>
        <v>33666.666666667</v>
      </c>
      <c r="BT7" s="123"/>
      <c r="BU7" s="123"/>
      <c r="BV7" s="123">
        <v>1</v>
      </c>
      <c r="BW7" s="124"/>
      <c r="BX7" s="125">
        <f>IF(P7=0,"",IF(BW7=0,"",(BW7/P7)))</f>
        <v>0</v>
      </c>
      <c r="BY7" s="126"/>
      <c r="BZ7" s="127" t="str">
        <f>IFERROR(BY7/BW7,"-")</f>
        <v>-</v>
      </c>
      <c r="CA7" s="128"/>
      <c r="CB7" s="129" t="str">
        <f>IFERROR(CA7/BW7,"-")</f>
        <v>-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1</v>
      </c>
      <c r="CP7" s="139">
        <v>101000</v>
      </c>
      <c r="CQ7" s="139">
        <v>101000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78"/>
      <c r="B8" s="189" t="s">
        <v>73</v>
      </c>
      <c r="C8" s="189"/>
      <c r="D8" s="189" t="s">
        <v>74</v>
      </c>
      <c r="E8" s="189" t="s">
        <v>75</v>
      </c>
      <c r="F8" s="189" t="s">
        <v>65</v>
      </c>
      <c r="G8" s="88" t="s">
        <v>66</v>
      </c>
      <c r="H8" s="88" t="s">
        <v>67</v>
      </c>
      <c r="I8" s="191" t="s">
        <v>76</v>
      </c>
      <c r="J8" s="180"/>
      <c r="K8" s="79">
        <v>5</v>
      </c>
      <c r="L8" s="79">
        <v>0</v>
      </c>
      <c r="M8" s="79">
        <v>33</v>
      </c>
      <c r="N8" s="89">
        <v>2</v>
      </c>
      <c r="O8" s="90">
        <v>0</v>
      </c>
      <c r="P8" s="91">
        <f>N8+O8</f>
        <v>2</v>
      </c>
      <c r="Q8" s="80">
        <f>IFERROR(P8/M8,"-")</f>
        <v>0.060606060606061</v>
      </c>
      <c r="R8" s="79">
        <v>2</v>
      </c>
      <c r="S8" s="79">
        <v>0</v>
      </c>
      <c r="T8" s="80">
        <f>IFERROR(R8/(P8),"-")</f>
        <v>1</v>
      </c>
      <c r="U8" s="186"/>
      <c r="V8" s="82">
        <v>1</v>
      </c>
      <c r="W8" s="80">
        <f>IF(P8=0,"-",V8/P8)</f>
        <v>0.5</v>
      </c>
      <c r="X8" s="185">
        <v>5000</v>
      </c>
      <c r="Y8" s="186">
        <f>IFERROR(X8/P8,"-")</f>
        <v>2500</v>
      </c>
      <c r="Z8" s="186">
        <f>IFERROR(X8/V8,"-")</f>
        <v>5000</v>
      </c>
      <c r="AA8" s="180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>
        <f>IF(P8=0,"",IF(BE8=0,"",(BE8/P8)))</f>
        <v>0</v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/>
      <c r="BO8" s="118">
        <f>IF(P8=0,"",IF(BN8=0,"",(BN8/P8)))</f>
        <v>0</v>
      </c>
      <c r="BP8" s="119"/>
      <c r="BQ8" s="120" t="str">
        <f>IFERROR(BP8/BN8,"-")</f>
        <v>-</v>
      </c>
      <c r="BR8" s="121"/>
      <c r="BS8" s="122" t="str">
        <f>IFERROR(BR8/BN8,"-")</f>
        <v>-</v>
      </c>
      <c r="BT8" s="123"/>
      <c r="BU8" s="123"/>
      <c r="BV8" s="123"/>
      <c r="BW8" s="124">
        <v>1</v>
      </c>
      <c r="BX8" s="125">
        <f>IF(P8=0,"",IF(BW8=0,"",(BW8/P8)))</f>
        <v>0.5</v>
      </c>
      <c r="BY8" s="126"/>
      <c r="BZ8" s="127">
        <f>IFERROR(BY8/BW8,"-")</f>
        <v>0</v>
      </c>
      <c r="CA8" s="128"/>
      <c r="CB8" s="129">
        <f>IFERROR(CA8/BW8,"-")</f>
        <v>0</v>
      </c>
      <c r="CC8" s="130"/>
      <c r="CD8" s="130"/>
      <c r="CE8" s="130"/>
      <c r="CF8" s="131">
        <v>1</v>
      </c>
      <c r="CG8" s="132">
        <f>IF(P8=0,"",IF(CF8=0,"",(CF8/P8)))</f>
        <v>0.5</v>
      </c>
      <c r="CH8" s="133">
        <v>1</v>
      </c>
      <c r="CI8" s="134">
        <f>IFERROR(CH8/CF8,"-")</f>
        <v>1</v>
      </c>
      <c r="CJ8" s="135">
        <v>5000</v>
      </c>
      <c r="CK8" s="136">
        <f>IFERROR(CJ8/CF8,"-")</f>
        <v>5000</v>
      </c>
      <c r="CL8" s="137">
        <v>1</v>
      </c>
      <c r="CM8" s="137"/>
      <c r="CN8" s="137"/>
      <c r="CO8" s="138">
        <v>1</v>
      </c>
      <c r="CP8" s="139">
        <v>5000</v>
      </c>
      <c r="CQ8" s="139">
        <v>5000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77</v>
      </c>
      <c r="C9" s="189"/>
      <c r="D9" s="189" t="s">
        <v>78</v>
      </c>
      <c r="E9" s="189" t="s">
        <v>79</v>
      </c>
      <c r="F9" s="189" t="s">
        <v>65</v>
      </c>
      <c r="G9" s="88" t="s">
        <v>66</v>
      </c>
      <c r="H9" s="88" t="s">
        <v>67</v>
      </c>
      <c r="I9" s="88" t="s">
        <v>80</v>
      </c>
      <c r="J9" s="180"/>
      <c r="K9" s="79">
        <v>6</v>
      </c>
      <c r="L9" s="79">
        <v>0</v>
      </c>
      <c r="M9" s="79">
        <v>42</v>
      </c>
      <c r="N9" s="89">
        <v>1</v>
      </c>
      <c r="O9" s="90">
        <v>0</v>
      </c>
      <c r="P9" s="91">
        <f>N9+O9</f>
        <v>1</v>
      </c>
      <c r="Q9" s="80">
        <f>IFERROR(P9/M9,"-")</f>
        <v>0.023809523809524</v>
      </c>
      <c r="R9" s="79">
        <v>1</v>
      </c>
      <c r="S9" s="79">
        <v>0</v>
      </c>
      <c r="T9" s="80">
        <f>IFERROR(R9/(P9),"-")</f>
        <v>1</v>
      </c>
      <c r="U9" s="186"/>
      <c r="V9" s="82">
        <v>1</v>
      </c>
      <c r="W9" s="80">
        <f>IF(P9=0,"-",V9/P9)</f>
        <v>1</v>
      </c>
      <c r="X9" s="185">
        <v>30000</v>
      </c>
      <c r="Y9" s="186">
        <f>IFERROR(X9/P9,"-")</f>
        <v>30000</v>
      </c>
      <c r="Z9" s="186">
        <f>IFERROR(X9/V9,"-")</f>
        <v>30000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>
        <f>IF(P9=0,"",IF(BE9=0,"",(BE9/P9)))</f>
        <v>0</v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/>
      <c r="BO9" s="118">
        <f>IF(P9=0,"",IF(BN9=0,"",(BN9/P9)))</f>
        <v>0</v>
      </c>
      <c r="BP9" s="119"/>
      <c r="BQ9" s="120" t="str">
        <f>IFERROR(BP9/BN9,"-")</f>
        <v>-</v>
      </c>
      <c r="BR9" s="121"/>
      <c r="BS9" s="122" t="str">
        <f>IFERROR(BR9/BN9,"-")</f>
        <v>-</v>
      </c>
      <c r="BT9" s="123"/>
      <c r="BU9" s="123"/>
      <c r="BV9" s="123"/>
      <c r="BW9" s="124">
        <v>1</v>
      </c>
      <c r="BX9" s="125">
        <f>IF(P9=0,"",IF(BW9=0,"",(BW9/P9)))</f>
        <v>1</v>
      </c>
      <c r="BY9" s="126">
        <v>1</v>
      </c>
      <c r="BZ9" s="127">
        <f>IFERROR(BY9/BW9,"-")</f>
        <v>1</v>
      </c>
      <c r="CA9" s="128">
        <v>30000</v>
      </c>
      <c r="CB9" s="129">
        <f>IFERROR(CA9/BW9,"-")</f>
        <v>30000</v>
      </c>
      <c r="CC9" s="130"/>
      <c r="CD9" s="130"/>
      <c r="CE9" s="130">
        <v>1</v>
      </c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1</v>
      </c>
      <c r="CP9" s="139">
        <v>30000</v>
      </c>
      <c r="CQ9" s="139">
        <v>30000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189" t="s">
        <v>81</v>
      </c>
      <c r="C10" s="189"/>
      <c r="D10" s="189" t="s">
        <v>82</v>
      </c>
      <c r="E10" s="189" t="s">
        <v>82</v>
      </c>
      <c r="F10" s="189" t="s">
        <v>83</v>
      </c>
      <c r="G10" s="88" t="s">
        <v>84</v>
      </c>
      <c r="H10" s="88"/>
      <c r="I10" s="88"/>
      <c r="J10" s="180"/>
      <c r="K10" s="79">
        <v>301</v>
      </c>
      <c r="L10" s="79">
        <v>93</v>
      </c>
      <c r="M10" s="79">
        <v>96</v>
      </c>
      <c r="N10" s="89">
        <v>23</v>
      </c>
      <c r="O10" s="90">
        <v>0</v>
      </c>
      <c r="P10" s="91">
        <f>N10+O10</f>
        <v>23</v>
      </c>
      <c r="Q10" s="80">
        <f>IFERROR(P10/M10,"-")</f>
        <v>0.23958333333333</v>
      </c>
      <c r="R10" s="79">
        <v>10</v>
      </c>
      <c r="S10" s="79">
        <v>1</v>
      </c>
      <c r="T10" s="80">
        <f>IFERROR(R10/(P10),"-")</f>
        <v>0.43478260869565</v>
      </c>
      <c r="U10" s="186"/>
      <c r="V10" s="82">
        <v>9</v>
      </c>
      <c r="W10" s="80">
        <f>IF(P10=0,"-",V10/P10)</f>
        <v>0.39130434782609</v>
      </c>
      <c r="X10" s="185">
        <v>688000</v>
      </c>
      <c r="Y10" s="186">
        <f>IFERROR(X10/P10,"-")</f>
        <v>29913.043478261</v>
      </c>
      <c r="Z10" s="186">
        <f>IFERROR(X10/V10,"-")</f>
        <v>76444.444444444</v>
      </c>
      <c r="AA10" s="18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>
        <v>1</v>
      </c>
      <c r="AW10" s="105">
        <f>IF(P10=0,"",IF(AV10=0,"",(AV10/P10)))</f>
        <v>0.043478260869565</v>
      </c>
      <c r="AX10" s="104"/>
      <c r="AY10" s="106">
        <f>IFERROR(AX10/AV10,"-")</f>
        <v>0</v>
      </c>
      <c r="AZ10" s="107"/>
      <c r="BA10" s="108">
        <f>IFERROR(AZ10/AV10,"-")</f>
        <v>0</v>
      </c>
      <c r="BB10" s="109"/>
      <c r="BC10" s="109"/>
      <c r="BD10" s="109"/>
      <c r="BE10" s="110"/>
      <c r="BF10" s="111">
        <f>IF(P10=0,"",IF(BE10=0,"",(BE10/P10)))</f>
        <v>0</v>
      </c>
      <c r="BG10" s="110"/>
      <c r="BH10" s="112" t="str">
        <f>IFERROR(BG10/BE10,"-")</f>
        <v>-</v>
      </c>
      <c r="BI10" s="113"/>
      <c r="BJ10" s="114" t="str">
        <f>IFERROR(BI10/BE10,"-")</f>
        <v>-</v>
      </c>
      <c r="BK10" s="115"/>
      <c r="BL10" s="115"/>
      <c r="BM10" s="115"/>
      <c r="BN10" s="117">
        <v>7</v>
      </c>
      <c r="BO10" s="118">
        <f>IF(P10=0,"",IF(BN10=0,"",(BN10/P10)))</f>
        <v>0.30434782608696</v>
      </c>
      <c r="BP10" s="119">
        <v>2</v>
      </c>
      <c r="BQ10" s="120">
        <f>IFERROR(BP10/BN10,"-")</f>
        <v>0.28571428571429</v>
      </c>
      <c r="BR10" s="121">
        <v>60000</v>
      </c>
      <c r="BS10" s="122">
        <f>IFERROR(BR10/BN10,"-")</f>
        <v>8571.4285714286</v>
      </c>
      <c r="BT10" s="123"/>
      <c r="BU10" s="123"/>
      <c r="BV10" s="123">
        <v>2</v>
      </c>
      <c r="BW10" s="124">
        <v>11</v>
      </c>
      <c r="BX10" s="125">
        <f>IF(P10=0,"",IF(BW10=0,"",(BW10/P10)))</f>
        <v>0.47826086956522</v>
      </c>
      <c r="BY10" s="126">
        <v>5</v>
      </c>
      <c r="BZ10" s="127">
        <f>IFERROR(BY10/BW10,"-")</f>
        <v>0.45454545454545</v>
      </c>
      <c r="CA10" s="128">
        <v>471000</v>
      </c>
      <c r="CB10" s="129">
        <f>IFERROR(CA10/BW10,"-")</f>
        <v>42818.181818182</v>
      </c>
      <c r="CC10" s="130">
        <v>1</v>
      </c>
      <c r="CD10" s="130"/>
      <c r="CE10" s="130">
        <v>4</v>
      </c>
      <c r="CF10" s="131">
        <v>4</v>
      </c>
      <c r="CG10" s="132">
        <f>IF(P10=0,"",IF(CF10=0,"",(CF10/P10)))</f>
        <v>0.17391304347826</v>
      </c>
      <c r="CH10" s="133">
        <v>2</v>
      </c>
      <c r="CI10" s="134">
        <f>IFERROR(CH10/CF10,"-")</f>
        <v>0.5</v>
      </c>
      <c r="CJ10" s="135">
        <v>157000</v>
      </c>
      <c r="CK10" s="136">
        <f>IFERROR(CJ10/CF10,"-")</f>
        <v>39250</v>
      </c>
      <c r="CL10" s="137"/>
      <c r="CM10" s="137"/>
      <c r="CN10" s="137">
        <v>2</v>
      </c>
      <c r="CO10" s="138">
        <v>9</v>
      </c>
      <c r="CP10" s="139">
        <v>688000</v>
      </c>
      <c r="CQ10" s="139">
        <v>278000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>
        <f>AB11</f>
        <v>2.274358974359</v>
      </c>
      <c r="B11" s="189" t="s">
        <v>85</v>
      </c>
      <c r="C11" s="189"/>
      <c r="D11" s="189" t="s">
        <v>86</v>
      </c>
      <c r="E11" s="189" t="s">
        <v>87</v>
      </c>
      <c r="F11" s="189" t="s">
        <v>65</v>
      </c>
      <c r="G11" s="88" t="s">
        <v>66</v>
      </c>
      <c r="H11" s="88" t="s">
        <v>88</v>
      </c>
      <c r="I11" s="88" t="s">
        <v>89</v>
      </c>
      <c r="J11" s="180">
        <v>390000</v>
      </c>
      <c r="K11" s="79">
        <v>33</v>
      </c>
      <c r="L11" s="79">
        <v>0</v>
      </c>
      <c r="M11" s="79">
        <v>102</v>
      </c>
      <c r="N11" s="89">
        <v>6</v>
      </c>
      <c r="O11" s="90">
        <v>2</v>
      </c>
      <c r="P11" s="91">
        <f>N11+O11</f>
        <v>8</v>
      </c>
      <c r="Q11" s="80">
        <f>IFERROR(P11/M11,"-")</f>
        <v>0.07843137254902</v>
      </c>
      <c r="R11" s="79">
        <v>2</v>
      </c>
      <c r="S11" s="79">
        <v>3</v>
      </c>
      <c r="T11" s="80">
        <f>IFERROR(R11/(P11),"-")</f>
        <v>0.25</v>
      </c>
      <c r="U11" s="186">
        <f>IFERROR(J11/SUM(N11:O14),"-")</f>
        <v>10540.540540541</v>
      </c>
      <c r="V11" s="82">
        <v>0</v>
      </c>
      <c r="W11" s="80">
        <f>IF(P11=0,"-",V11/P11)</f>
        <v>0</v>
      </c>
      <c r="X11" s="185">
        <v>0</v>
      </c>
      <c r="Y11" s="186">
        <f>IFERROR(X11/P11,"-")</f>
        <v>0</v>
      </c>
      <c r="Z11" s="186" t="str">
        <f>IFERROR(X11/V11,"-")</f>
        <v>-</v>
      </c>
      <c r="AA11" s="180">
        <f>SUM(X11:X14)-SUM(J11:J14)</f>
        <v>497000</v>
      </c>
      <c r="AB11" s="83">
        <f>SUM(X11:X14)/SUM(J11:J14)</f>
        <v>2.274358974359</v>
      </c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>
        <v>1</v>
      </c>
      <c r="BF11" s="111">
        <f>IF(P11=0,"",IF(BE11=0,"",(BE11/P11)))</f>
        <v>0.125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5</v>
      </c>
      <c r="BO11" s="118">
        <f>IF(P11=0,"",IF(BN11=0,"",(BN11/P11)))</f>
        <v>0.625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>
        <v>2</v>
      </c>
      <c r="BX11" s="125">
        <f>IF(P11=0,"",IF(BW11=0,"",(BW11/P11)))</f>
        <v>0.25</v>
      </c>
      <c r="BY11" s="126"/>
      <c r="BZ11" s="127">
        <f>IFERROR(BY11/BW11,"-")</f>
        <v>0</v>
      </c>
      <c r="CA11" s="128"/>
      <c r="CB11" s="129">
        <f>IFERROR(CA11/BW11,"-")</f>
        <v>0</v>
      </c>
      <c r="CC11" s="130"/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0</v>
      </c>
      <c r="CP11" s="139">
        <v>0</v>
      </c>
      <c r="CQ11" s="139"/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189" t="s">
        <v>90</v>
      </c>
      <c r="C12" s="189"/>
      <c r="D12" s="189" t="s">
        <v>91</v>
      </c>
      <c r="E12" s="189" t="s">
        <v>92</v>
      </c>
      <c r="F12" s="189" t="s">
        <v>65</v>
      </c>
      <c r="G12" s="88" t="s">
        <v>66</v>
      </c>
      <c r="H12" s="88" t="s">
        <v>93</v>
      </c>
      <c r="I12" s="88"/>
      <c r="J12" s="180"/>
      <c r="K12" s="79">
        <v>6</v>
      </c>
      <c r="L12" s="79">
        <v>0</v>
      </c>
      <c r="M12" s="79">
        <v>42</v>
      </c>
      <c r="N12" s="89">
        <v>2</v>
      </c>
      <c r="O12" s="90">
        <v>0</v>
      </c>
      <c r="P12" s="91">
        <f>N12+O12</f>
        <v>2</v>
      </c>
      <c r="Q12" s="80">
        <f>IFERROR(P12/M12,"-")</f>
        <v>0.047619047619048</v>
      </c>
      <c r="R12" s="79">
        <v>0</v>
      </c>
      <c r="S12" s="79">
        <v>1</v>
      </c>
      <c r="T12" s="80">
        <f>IFERROR(R12/(P12),"-")</f>
        <v>0</v>
      </c>
      <c r="U12" s="186"/>
      <c r="V12" s="82">
        <v>0</v>
      </c>
      <c r="W12" s="80">
        <f>IF(P12=0,"-",V12/P12)</f>
        <v>0</v>
      </c>
      <c r="X12" s="185">
        <v>0</v>
      </c>
      <c r="Y12" s="186">
        <f>IFERROR(X12/P12,"-")</f>
        <v>0</v>
      </c>
      <c r="Z12" s="186" t="str">
        <f>IFERROR(X12/V12,"-")</f>
        <v>-</v>
      </c>
      <c r="AA12" s="180"/>
      <c r="AB12" s="83"/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>
        <f>IF(P12=0,"",IF(BE12=0,"",(BE12/P12)))</f>
        <v>0</v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>
        <v>1</v>
      </c>
      <c r="BO12" s="118">
        <f>IF(P12=0,"",IF(BN12=0,"",(BN12/P12)))</f>
        <v>0.5</v>
      </c>
      <c r="BP12" s="119"/>
      <c r="BQ12" s="120">
        <f>IFERROR(BP12/BN12,"-")</f>
        <v>0</v>
      </c>
      <c r="BR12" s="121"/>
      <c r="BS12" s="122">
        <f>IFERROR(BR12/BN12,"-")</f>
        <v>0</v>
      </c>
      <c r="BT12" s="123"/>
      <c r="BU12" s="123"/>
      <c r="BV12" s="123"/>
      <c r="BW12" s="124">
        <v>1</v>
      </c>
      <c r="BX12" s="125">
        <f>IF(P12=0,"",IF(BW12=0,"",(BW12/P12)))</f>
        <v>0.5</v>
      </c>
      <c r="BY12" s="126"/>
      <c r="BZ12" s="127">
        <f>IFERROR(BY12/BW12,"-")</f>
        <v>0</v>
      </c>
      <c r="CA12" s="128"/>
      <c r="CB12" s="129">
        <f>IFERROR(CA12/BW12,"-")</f>
        <v>0</v>
      </c>
      <c r="CC12" s="130"/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189" t="s">
        <v>94</v>
      </c>
      <c r="C13" s="189"/>
      <c r="D13" s="189" t="s">
        <v>95</v>
      </c>
      <c r="E13" s="189" t="s">
        <v>96</v>
      </c>
      <c r="F13" s="189" t="s">
        <v>65</v>
      </c>
      <c r="G13" s="88" t="s">
        <v>66</v>
      </c>
      <c r="H13" s="88" t="s">
        <v>97</v>
      </c>
      <c r="I13" s="88"/>
      <c r="J13" s="180"/>
      <c r="K13" s="79">
        <v>21</v>
      </c>
      <c r="L13" s="79">
        <v>0</v>
      </c>
      <c r="M13" s="79">
        <v>122</v>
      </c>
      <c r="N13" s="89">
        <v>3</v>
      </c>
      <c r="O13" s="90">
        <v>0</v>
      </c>
      <c r="P13" s="91">
        <f>N13+O13</f>
        <v>3</v>
      </c>
      <c r="Q13" s="80">
        <f>IFERROR(P13/M13,"-")</f>
        <v>0.024590163934426</v>
      </c>
      <c r="R13" s="79">
        <v>2</v>
      </c>
      <c r="S13" s="79">
        <v>1</v>
      </c>
      <c r="T13" s="80">
        <f>IFERROR(R13/(P13),"-")</f>
        <v>0.66666666666667</v>
      </c>
      <c r="U13" s="186"/>
      <c r="V13" s="82">
        <v>1</v>
      </c>
      <c r="W13" s="80">
        <f>IF(P13=0,"-",V13/P13)</f>
        <v>0.33333333333333</v>
      </c>
      <c r="X13" s="185">
        <v>18000</v>
      </c>
      <c r="Y13" s="186">
        <f>IFERROR(X13/P13,"-")</f>
        <v>6000</v>
      </c>
      <c r="Z13" s="186">
        <f>IFERROR(X13/V13,"-")</f>
        <v>18000</v>
      </c>
      <c r="AA13" s="18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>
        <v>1</v>
      </c>
      <c r="BF13" s="111">
        <f>IF(P13=0,"",IF(BE13=0,"",(BE13/P13)))</f>
        <v>0.33333333333333</v>
      </c>
      <c r="BG13" s="110"/>
      <c r="BH13" s="112">
        <f>IFERROR(BG13/BE13,"-")</f>
        <v>0</v>
      </c>
      <c r="BI13" s="113"/>
      <c r="BJ13" s="114">
        <f>IFERROR(BI13/BE13,"-")</f>
        <v>0</v>
      </c>
      <c r="BK13" s="115"/>
      <c r="BL13" s="115"/>
      <c r="BM13" s="115"/>
      <c r="BN13" s="117"/>
      <c r="BO13" s="118">
        <f>IF(P13=0,"",IF(BN13=0,"",(BN13/P13)))</f>
        <v>0</v>
      </c>
      <c r="BP13" s="119"/>
      <c r="BQ13" s="120" t="str">
        <f>IFERROR(BP13/BN13,"-")</f>
        <v>-</v>
      </c>
      <c r="BR13" s="121"/>
      <c r="BS13" s="122" t="str">
        <f>IFERROR(BR13/BN13,"-")</f>
        <v>-</v>
      </c>
      <c r="BT13" s="123"/>
      <c r="BU13" s="123"/>
      <c r="BV13" s="123"/>
      <c r="BW13" s="124">
        <v>2</v>
      </c>
      <c r="BX13" s="125">
        <f>IF(P13=0,"",IF(BW13=0,"",(BW13/P13)))</f>
        <v>0.66666666666667</v>
      </c>
      <c r="BY13" s="126">
        <v>1</v>
      </c>
      <c r="BZ13" s="127">
        <f>IFERROR(BY13/BW13,"-")</f>
        <v>0.5</v>
      </c>
      <c r="CA13" s="128">
        <v>18000</v>
      </c>
      <c r="CB13" s="129">
        <f>IFERROR(CA13/BW13,"-")</f>
        <v>9000</v>
      </c>
      <c r="CC13" s="130"/>
      <c r="CD13" s="130"/>
      <c r="CE13" s="130">
        <v>1</v>
      </c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1</v>
      </c>
      <c r="CP13" s="139">
        <v>18000</v>
      </c>
      <c r="CQ13" s="139">
        <v>18000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189" t="s">
        <v>98</v>
      </c>
      <c r="C14" s="189"/>
      <c r="D14" s="189" t="s">
        <v>82</v>
      </c>
      <c r="E14" s="189" t="s">
        <v>82</v>
      </c>
      <c r="F14" s="189" t="s">
        <v>83</v>
      </c>
      <c r="G14" s="88"/>
      <c r="H14" s="88"/>
      <c r="I14" s="88"/>
      <c r="J14" s="180"/>
      <c r="K14" s="79">
        <v>166</v>
      </c>
      <c r="L14" s="79">
        <v>76</v>
      </c>
      <c r="M14" s="79">
        <v>84</v>
      </c>
      <c r="N14" s="89">
        <v>24</v>
      </c>
      <c r="O14" s="90">
        <v>0</v>
      </c>
      <c r="P14" s="91">
        <f>N14+O14</f>
        <v>24</v>
      </c>
      <c r="Q14" s="80">
        <f>IFERROR(P14/M14,"-")</f>
        <v>0.28571428571429</v>
      </c>
      <c r="R14" s="79">
        <v>15</v>
      </c>
      <c r="S14" s="79">
        <v>2</v>
      </c>
      <c r="T14" s="80">
        <f>IFERROR(R14/(P14),"-")</f>
        <v>0.625</v>
      </c>
      <c r="U14" s="186"/>
      <c r="V14" s="82">
        <v>13</v>
      </c>
      <c r="W14" s="80">
        <f>IF(P14=0,"-",V14/P14)</f>
        <v>0.54166666666667</v>
      </c>
      <c r="X14" s="185">
        <v>869000</v>
      </c>
      <c r="Y14" s="186">
        <f>IFERROR(X14/P14,"-")</f>
        <v>36208.333333333</v>
      </c>
      <c r="Z14" s="186">
        <f>IFERROR(X14/V14,"-")</f>
        <v>66846.153846154</v>
      </c>
      <c r="AA14" s="18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>
        <v>2</v>
      </c>
      <c r="BF14" s="111">
        <f>IF(P14=0,"",IF(BE14=0,"",(BE14/P14)))</f>
        <v>0.083333333333333</v>
      </c>
      <c r="BG14" s="110">
        <v>1</v>
      </c>
      <c r="BH14" s="112">
        <f>IFERROR(BG14/BE14,"-")</f>
        <v>0.5</v>
      </c>
      <c r="BI14" s="113">
        <v>264000</v>
      </c>
      <c r="BJ14" s="114">
        <f>IFERROR(BI14/BE14,"-")</f>
        <v>132000</v>
      </c>
      <c r="BK14" s="115"/>
      <c r="BL14" s="115"/>
      <c r="BM14" s="115">
        <v>1</v>
      </c>
      <c r="BN14" s="117">
        <v>5</v>
      </c>
      <c r="BO14" s="118">
        <f>IF(P14=0,"",IF(BN14=0,"",(BN14/P14)))</f>
        <v>0.20833333333333</v>
      </c>
      <c r="BP14" s="119">
        <v>2</v>
      </c>
      <c r="BQ14" s="120">
        <f>IFERROR(BP14/BN14,"-")</f>
        <v>0.4</v>
      </c>
      <c r="BR14" s="121">
        <v>48000</v>
      </c>
      <c r="BS14" s="122">
        <f>IFERROR(BR14/BN14,"-")</f>
        <v>9600</v>
      </c>
      <c r="BT14" s="123"/>
      <c r="BU14" s="123"/>
      <c r="BV14" s="123">
        <v>2</v>
      </c>
      <c r="BW14" s="124">
        <v>11</v>
      </c>
      <c r="BX14" s="125">
        <f>IF(P14=0,"",IF(BW14=0,"",(BW14/P14)))</f>
        <v>0.45833333333333</v>
      </c>
      <c r="BY14" s="126">
        <v>7</v>
      </c>
      <c r="BZ14" s="127">
        <f>IFERROR(BY14/BW14,"-")</f>
        <v>0.63636363636364</v>
      </c>
      <c r="CA14" s="128">
        <v>262000</v>
      </c>
      <c r="CB14" s="129">
        <f>IFERROR(CA14/BW14,"-")</f>
        <v>23818.181818182</v>
      </c>
      <c r="CC14" s="130">
        <v>3</v>
      </c>
      <c r="CD14" s="130"/>
      <c r="CE14" s="130">
        <v>4</v>
      </c>
      <c r="CF14" s="131">
        <v>6</v>
      </c>
      <c r="CG14" s="132">
        <f>IF(P14=0,"",IF(CF14=0,"",(CF14/P14)))</f>
        <v>0.25</v>
      </c>
      <c r="CH14" s="133">
        <v>3</v>
      </c>
      <c r="CI14" s="134">
        <f>IFERROR(CH14/CF14,"-")</f>
        <v>0.5</v>
      </c>
      <c r="CJ14" s="135">
        <v>295000</v>
      </c>
      <c r="CK14" s="136">
        <f>IFERROR(CJ14/CF14,"-")</f>
        <v>49166.666666667</v>
      </c>
      <c r="CL14" s="137">
        <v>1</v>
      </c>
      <c r="CM14" s="137"/>
      <c r="CN14" s="137">
        <v>2</v>
      </c>
      <c r="CO14" s="138">
        <v>13</v>
      </c>
      <c r="CP14" s="139">
        <v>869000</v>
      </c>
      <c r="CQ14" s="139">
        <v>264000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>
        <f>AB15</f>
        <v>13.041666666667</v>
      </c>
      <c r="B15" s="189" t="s">
        <v>99</v>
      </c>
      <c r="C15" s="189"/>
      <c r="D15" s="189" t="s">
        <v>100</v>
      </c>
      <c r="E15" s="189" t="s">
        <v>101</v>
      </c>
      <c r="F15" s="189" t="s">
        <v>65</v>
      </c>
      <c r="G15" s="88" t="s">
        <v>102</v>
      </c>
      <c r="H15" s="88" t="s">
        <v>103</v>
      </c>
      <c r="I15" s="88" t="s">
        <v>104</v>
      </c>
      <c r="J15" s="180">
        <v>144000</v>
      </c>
      <c r="K15" s="79">
        <v>13</v>
      </c>
      <c r="L15" s="79">
        <v>0</v>
      </c>
      <c r="M15" s="79">
        <v>50</v>
      </c>
      <c r="N15" s="89">
        <v>5</v>
      </c>
      <c r="O15" s="90">
        <v>0</v>
      </c>
      <c r="P15" s="91">
        <f>N15+O15</f>
        <v>5</v>
      </c>
      <c r="Q15" s="80">
        <f>IFERROR(P15/M15,"-")</f>
        <v>0.1</v>
      </c>
      <c r="R15" s="79">
        <v>2</v>
      </c>
      <c r="S15" s="79">
        <v>2</v>
      </c>
      <c r="T15" s="80">
        <f>IFERROR(R15/(P15),"-")</f>
        <v>0.4</v>
      </c>
      <c r="U15" s="186">
        <f>IFERROR(J15/SUM(N15:O16),"-")</f>
        <v>10285.714285714</v>
      </c>
      <c r="V15" s="82">
        <v>2</v>
      </c>
      <c r="W15" s="80">
        <f>IF(P15=0,"-",V15/P15)</f>
        <v>0.4</v>
      </c>
      <c r="X15" s="185">
        <v>233000</v>
      </c>
      <c r="Y15" s="186">
        <f>IFERROR(X15/P15,"-")</f>
        <v>46600</v>
      </c>
      <c r="Z15" s="186">
        <f>IFERROR(X15/V15,"-")</f>
        <v>116500</v>
      </c>
      <c r="AA15" s="180">
        <f>SUM(X15:X16)-SUM(J15:J16)</f>
        <v>1734000</v>
      </c>
      <c r="AB15" s="83">
        <f>SUM(X15:X16)/SUM(J15:J16)</f>
        <v>13.041666666667</v>
      </c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>
        <v>1</v>
      </c>
      <c r="AN15" s="99">
        <f>IF(P15=0,"",IF(AM15=0,"",(AM15/P15)))</f>
        <v>0.2</v>
      </c>
      <c r="AO15" s="98"/>
      <c r="AP15" s="100">
        <f>IFERROR(AO15/AM15,"-")</f>
        <v>0</v>
      </c>
      <c r="AQ15" s="101"/>
      <c r="AR15" s="102">
        <f>IFERROR(AQ15/AM15,"-")</f>
        <v>0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>
        <f>IF(P15=0,"",IF(BE15=0,"",(BE15/P15)))</f>
        <v>0</v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/>
      <c r="BO15" s="118">
        <f>IF(P15=0,"",IF(BN15=0,"",(BN15/P15)))</f>
        <v>0</v>
      </c>
      <c r="BP15" s="119"/>
      <c r="BQ15" s="120" t="str">
        <f>IFERROR(BP15/BN15,"-")</f>
        <v>-</v>
      </c>
      <c r="BR15" s="121"/>
      <c r="BS15" s="122" t="str">
        <f>IFERROR(BR15/BN15,"-")</f>
        <v>-</v>
      </c>
      <c r="BT15" s="123"/>
      <c r="BU15" s="123"/>
      <c r="BV15" s="123"/>
      <c r="BW15" s="124">
        <v>3</v>
      </c>
      <c r="BX15" s="125">
        <f>IF(P15=0,"",IF(BW15=0,"",(BW15/P15)))</f>
        <v>0.6</v>
      </c>
      <c r="BY15" s="126">
        <v>2</v>
      </c>
      <c r="BZ15" s="127">
        <f>IFERROR(BY15/BW15,"-")</f>
        <v>0.66666666666667</v>
      </c>
      <c r="CA15" s="128">
        <v>233000</v>
      </c>
      <c r="CB15" s="129">
        <f>IFERROR(CA15/BW15,"-")</f>
        <v>77666.666666667</v>
      </c>
      <c r="CC15" s="130">
        <v>1</v>
      </c>
      <c r="CD15" s="130"/>
      <c r="CE15" s="130">
        <v>1</v>
      </c>
      <c r="CF15" s="131">
        <v>1</v>
      </c>
      <c r="CG15" s="132">
        <f>IF(P15=0,"",IF(CF15=0,"",(CF15/P15)))</f>
        <v>0.2</v>
      </c>
      <c r="CH15" s="133"/>
      <c r="CI15" s="134">
        <f>IFERROR(CH15/CF15,"-")</f>
        <v>0</v>
      </c>
      <c r="CJ15" s="135"/>
      <c r="CK15" s="136">
        <f>IFERROR(CJ15/CF15,"-")</f>
        <v>0</v>
      </c>
      <c r="CL15" s="137"/>
      <c r="CM15" s="137"/>
      <c r="CN15" s="137"/>
      <c r="CO15" s="138">
        <v>2</v>
      </c>
      <c r="CP15" s="139">
        <v>233000</v>
      </c>
      <c r="CQ15" s="139">
        <v>230000</v>
      </c>
      <c r="CR15" s="139"/>
      <c r="CS15" s="140" t="str">
        <f>IF(AND(CQ15=0,CR15=0),"",IF(AND(CQ15&lt;=100000,CR15&lt;=100000),"",IF(CQ15/CP15&gt;0.7,"男高",IF(CR15/CP15&gt;0.7,"女高",""))))</f>
        <v>男高</v>
      </c>
    </row>
    <row r="16" spans="1:98">
      <c r="A16" s="78"/>
      <c r="B16" s="189" t="s">
        <v>105</v>
      </c>
      <c r="C16" s="189"/>
      <c r="D16" s="189" t="s">
        <v>100</v>
      </c>
      <c r="E16" s="189" t="s">
        <v>101</v>
      </c>
      <c r="F16" s="189" t="s">
        <v>83</v>
      </c>
      <c r="G16" s="88"/>
      <c r="H16" s="88"/>
      <c r="I16" s="88"/>
      <c r="J16" s="180"/>
      <c r="K16" s="79">
        <v>41</v>
      </c>
      <c r="L16" s="79">
        <v>25</v>
      </c>
      <c r="M16" s="79">
        <v>48</v>
      </c>
      <c r="N16" s="89">
        <v>9</v>
      </c>
      <c r="O16" s="90">
        <v>0</v>
      </c>
      <c r="P16" s="91">
        <f>N16+O16</f>
        <v>9</v>
      </c>
      <c r="Q16" s="80">
        <f>IFERROR(P16/M16,"-")</f>
        <v>0.1875</v>
      </c>
      <c r="R16" s="79">
        <v>7</v>
      </c>
      <c r="S16" s="79">
        <v>1</v>
      </c>
      <c r="T16" s="80">
        <f>IFERROR(R16/(P16),"-")</f>
        <v>0.77777777777778</v>
      </c>
      <c r="U16" s="186"/>
      <c r="V16" s="82">
        <v>6</v>
      </c>
      <c r="W16" s="80">
        <f>IF(P16=0,"-",V16/P16)</f>
        <v>0.66666666666667</v>
      </c>
      <c r="X16" s="185">
        <v>1645000</v>
      </c>
      <c r="Y16" s="186">
        <f>IFERROR(X16/P16,"-")</f>
        <v>182777.77777778</v>
      </c>
      <c r="Z16" s="186">
        <f>IFERROR(X16/V16,"-")</f>
        <v>274166.66666667</v>
      </c>
      <c r="AA16" s="18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>
        <v>1</v>
      </c>
      <c r="BF16" s="111">
        <f>IF(P16=0,"",IF(BE16=0,"",(BE16/P16)))</f>
        <v>0.11111111111111</v>
      </c>
      <c r="BG16" s="110"/>
      <c r="BH16" s="112">
        <f>IFERROR(BG16/BE16,"-")</f>
        <v>0</v>
      </c>
      <c r="BI16" s="113"/>
      <c r="BJ16" s="114">
        <f>IFERROR(BI16/BE16,"-")</f>
        <v>0</v>
      </c>
      <c r="BK16" s="115"/>
      <c r="BL16" s="115"/>
      <c r="BM16" s="115"/>
      <c r="BN16" s="117">
        <v>2</v>
      </c>
      <c r="BO16" s="118">
        <f>IF(P16=0,"",IF(BN16=0,"",(BN16/P16)))</f>
        <v>0.22222222222222</v>
      </c>
      <c r="BP16" s="119">
        <v>2</v>
      </c>
      <c r="BQ16" s="120">
        <f>IFERROR(BP16/BN16,"-")</f>
        <v>1</v>
      </c>
      <c r="BR16" s="121">
        <v>983000</v>
      </c>
      <c r="BS16" s="122">
        <f>IFERROR(BR16/BN16,"-")</f>
        <v>491500</v>
      </c>
      <c r="BT16" s="123">
        <v>1</v>
      </c>
      <c r="BU16" s="123"/>
      <c r="BV16" s="123">
        <v>1</v>
      </c>
      <c r="BW16" s="124">
        <v>3</v>
      </c>
      <c r="BX16" s="125">
        <f>IF(P16=0,"",IF(BW16=0,"",(BW16/P16)))</f>
        <v>0.33333333333333</v>
      </c>
      <c r="BY16" s="126">
        <v>3</v>
      </c>
      <c r="BZ16" s="127">
        <f>IFERROR(BY16/BW16,"-")</f>
        <v>1</v>
      </c>
      <c r="CA16" s="128">
        <v>347000</v>
      </c>
      <c r="CB16" s="129">
        <f>IFERROR(CA16/BW16,"-")</f>
        <v>115666.66666667</v>
      </c>
      <c r="CC16" s="130">
        <v>2</v>
      </c>
      <c r="CD16" s="130"/>
      <c r="CE16" s="130">
        <v>1</v>
      </c>
      <c r="CF16" s="131">
        <v>3</v>
      </c>
      <c r="CG16" s="132">
        <f>IF(P16=0,"",IF(CF16=0,"",(CF16/P16)))</f>
        <v>0.33333333333333</v>
      </c>
      <c r="CH16" s="133">
        <v>1</v>
      </c>
      <c r="CI16" s="134">
        <f>IFERROR(CH16/CF16,"-")</f>
        <v>0.33333333333333</v>
      </c>
      <c r="CJ16" s="135">
        <v>320000</v>
      </c>
      <c r="CK16" s="136">
        <f>IFERROR(CJ16/CF16,"-")</f>
        <v>106666.66666667</v>
      </c>
      <c r="CL16" s="137"/>
      <c r="CM16" s="137"/>
      <c r="CN16" s="137">
        <v>1</v>
      </c>
      <c r="CO16" s="138">
        <v>6</v>
      </c>
      <c r="CP16" s="139">
        <v>1645000</v>
      </c>
      <c r="CQ16" s="139">
        <v>980000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>
        <f>AB17</f>
        <v>0.041666666666667</v>
      </c>
      <c r="B17" s="189" t="s">
        <v>106</v>
      </c>
      <c r="C17" s="189"/>
      <c r="D17" s="189" t="s">
        <v>107</v>
      </c>
      <c r="E17" s="189" t="s">
        <v>64</v>
      </c>
      <c r="F17" s="189" t="s">
        <v>65</v>
      </c>
      <c r="G17" s="88" t="s">
        <v>102</v>
      </c>
      <c r="H17" s="88" t="s">
        <v>103</v>
      </c>
      <c r="I17" s="88" t="s">
        <v>108</v>
      </c>
      <c r="J17" s="180">
        <v>144000</v>
      </c>
      <c r="K17" s="79">
        <v>23</v>
      </c>
      <c r="L17" s="79">
        <v>0</v>
      </c>
      <c r="M17" s="79">
        <v>103</v>
      </c>
      <c r="N17" s="89">
        <v>4</v>
      </c>
      <c r="O17" s="90">
        <v>0</v>
      </c>
      <c r="P17" s="91">
        <f>N17+O17</f>
        <v>4</v>
      </c>
      <c r="Q17" s="80">
        <f>IFERROR(P17/M17,"-")</f>
        <v>0.038834951456311</v>
      </c>
      <c r="R17" s="79">
        <v>2</v>
      </c>
      <c r="S17" s="79">
        <v>1</v>
      </c>
      <c r="T17" s="80">
        <f>IFERROR(R17/(P17),"-")</f>
        <v>0.5</v>
      </c>
      <c r="U17" s="186">
        <f>IFERROR(J17/SUM(N17:O18),"-")</f>
        <v>13090.909090909</v>
      </c>
      <c r="V17" s="82">
        <v>1</v>
      </c>
      <c r="W17" s="80">
        <f>IF(P17=0,"-",V17/P17)</f>
        <v>0.25</v>
      </c>
      <c r="X17" s="185">
        <v>3000</v>
      </c>
      <c r="Y17" s="186">
        <f>IFERROR(X17/P17,"-")</f>
        <v>750</v>
      </c>
      <c r="Z17" s="186">
        <f>IFERROR(X17/V17,"-")</f>
        <v>3000</v>
      </c>
      <c r="AA17" s="180">
        <f>SUM(X17:X18)-SUM(J17:J18)</f>
        <v>-138000</v>
      </c>
      <c r="AB17" s="83">
        <f>SUM(X17:X18)/SUM(J17:J18)</f>
        <v>0.041666666666667</v>
      </c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/>
      <c r="BF17" s="111">
        <f>IF(P17=0,"",IF(BE17=0,"",(BE17/P17)))</f>
        <v>0</v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>
        <v>3</v>
      </c>
      <c r="BO17" s="118">
        <f>IF(P17=0,"",IF(BN17=0,"",(BN17/P17)))</f>
        <v>0.75</v>
      </c>
      <c r="BP17" s="119">
        <v>1</v>
      </c>
      <c r="BQ17" s="120">
        <f>IFERROR(BP17/BN17,"-")</f>
        <v>0.33333333333333</v>
      </c>
      <c r="BR17" s="121">
        <v>3000</v>
      </c>
      <c r="BS17" s="122">
        <f>IFERROR(BR17/BN17,"-")</f>
        <v>1000</v>
      </c>
      <c r="BT17" s="123">
        <v>1</v>
      </c>
      <c r="BU17" s="123"/>
      <c r="BV17" s="123"/>
      <c r="BW17" s="124">
        <v>1</v>
      </c>
      <c r="BX17" s="125">
        <f>IF(P17=0,"",IF(BW17=0,"",(BW17/P17)))</f>
        <v>0.25</v>
      </c>
      <c r="BY17" s="126"/>
      <c r="BZ17" s="127">
        <f>IFERROR(BY17/BW17,"-")</f>
        <v>0</v>
      </c>
      <c r="CA17" s="128"/>
      <c r="CB17" s="129">
        <f>IFERROR(CA17/BW17,"-")</f>
        <v>0</v>
      </c>
      <c r="CC17" s="130"/>
      <c r="CD17" s="130"/>
      <c r="CE17" s="130"/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1</v>
      </c>
      <c r="CP17" s="139">
        <v>3000</v>
      </c>
      <c r="CQ17" s="139">
        <v>3000</v>
      </c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189" t="s">
        <v>109</v>
      </c>
      <c r="C18" s="189"/>
      <c r="D18" s="189" t="s">
        <v>107</v>
      </c>
      <c r="E18" s="189" t="s">
        <v>64</v>
      </c>
      <c r="F18" s="189" t="s">
        <v>83</v>
      </c>
      <c r="G18" s="88"/>
      <c r="H18" s="88"/>
      <c r="I18" s="88"/>
      <c r="J18" s="180"/>
      <c r="K18" s="79">
        <v>19</v>
      </c>
      <c r="L18" s="79">
        <v>17</v>
      </c>
      <c r="M18" s="79">
        <v>19</v>
      </c>
      <c r="N18" s="89">
        <v>7</v>
      </c>
      <c r="O18" s="90">
        <v>0</v>
      </c>
      <c r="P18" s="91">
        <f>N18+O18</f>
        <v>7</v>
      </c>
      <c r="Q18" s="80">
        <f>IFERROR(P18/M18,"-")</f>
        <v>0.36842105263158</v>
      </c>
      <c r="R18" s="79">
        <v>1</v>
      </c>
      <c r="S18" s="79">
        <v>3</v>
      </c>
      <c r="T18" s="80">
        <f>IFERROR(R18/(P18),"-")</f>
        <v>0.14285714285714</v>
      </c>
      <c r="U18" s="186"/>
      <c r="V18" s="82">
        <v>1</v>
      </c>
      <c r="W18" s="80">
        <f>IF(P18=0,"-",V18/P18)</f>
        <v>0.14285714285714</v>
      </c>
      <c r="X18" s="185">
        <v>3000</v>
      </c>
      <c r="Y18" s="186">
        <f>IFERROR(X18/P18,"-")</f>
        <v>428.57142857143</v>
      </c>
      <c r="Z18" s="186">
        <f>IFERROR(X18/V18,"-")</f>
        <v>3000</v>
      </c>
      <c r="AA18" s="18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>
        <v>1</v>
      </c>
      <c r="BF18" s="111">
        <f>IF(P18=0,"",IF(BE18=0,"",(BE18/P18)))</f>
        <v>0.14285714285714</v>
      </c>
      <c r="BG18" s="110"/>
      <c r="BH18" s="112">
        <f>IFERROR(BG18/BE18,"-")</f>
        <v>0</v>
      </c>
      <c r="BI18" s="113"/>
      <c r="BJ18" s="114">
        <f>IFERROR(BI18/BE18,"-")</f>
        <v>0</v>
      </c>
      <c r="BK18" s="115"/>
      <c r="BL18" s="115"/>
      <c r="BM18" s="115"/>
      <c r="BN18" s="117">
        <v>2</v>
      </c>
      <c r="BO18" s="118">
        <f>IF(P18=0,"",IF(BN18=0,"",(BN18/P18)))</f>
        <v>0.28571428571429</v>
      </c>
      <c r="BP18" s="119">
        <v>1</v>
      </c>
      <c r="BQ18" s="120">
        <f>IFERROR(BP18/BN18,"-")</f>
        <v>0.5</v>
      </c>
      <c r="BR18" s="121">
        <v>3000</v>
      </c>
      <c r="BS18" s="122">
        <f>IFERROR(BR18/BN18,"-")</f>
        <v>1500</v>
      </c>
      <c r="BT18" s="123">
        <v>1</v>
      </c>
      <c r="BU18" s="123"/>
      <c r="BV18" s="123"/>
      <c r="BW18" s="124">
        <v>2</v>
      </c>
      <c r="BX18" s="125">
        <f>IF(P18=0,"",IF(BW18=0,"",(BW18/P18)))</f>
        <v>0.28571428571429</v>
      </c>
      <c r="BY18" s="126"/>
      <c r="BZ18" s="127">
        <f>IFERROR(BY18/BW18,"-")</f>
        <v>0</v>
      </c>
      <c r="CA18" s="128"/>
      <c r="CB18" s="129">
        <f>IFERROR(CA18/BW18,"-")</f>
        <v>0</v>
      </c>
      <c r="CC18" s="130"/>
      <c r="CD18" s="130"/>
      <c r="CE18" s="130"/>
      <c r="CF18" s="131">
        <v>2</v>
      </c>
      <c r="CG18" s="132">
        <f>IF(P18=0,"",IF(CF18=0,"",(CF18/P18)))</f>
        <v>0.28571428571429</v>
      </c>
      <c r="CH18" s="133"/>
      <c r="CI18" s="134">
        <f>IFERROR(CH18/CF18,"-")</f>
        <v>0</v>
      </c>
      <c r="CJ18" s="135"/>
      <c r="CK18" s="136">
        <f>IFERROR(CJ18/CF18,"-")</f>
        <v>0</v>
      </c>
      <c r="CL18" s="137"/>
      <c r="CM18" s="137"/>
      <c r="CN18" s="137"/>
      <c r="CO18" s="138">
        <v>1</v>
      </c>
      <c r="CP18" s="139">
        <v>3000</v>
      </c>
      <c r="CQ18" s="139">
        <v>3000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>
        <f>AB19</f>
        <v>0.19444444444444</v>
      </c>
      <c r="B19" s="189" t="s">
        <v>110</v>
      </c>
      <c r="C19" s="189"/>
      <c r="D19" s="189" t="s">
        <v>78</v>
      </c>
      <c r="E19" s="189" t="s">
        <v>79</v>
      </c>
      <c r="F19" s="189" t="s">
        <v>65</v>
      </c>
      <c r="G19" s="88" t="s">
        <v>111</v>
      </c>
      <c r="H19" s="88" t="s">
        <v>112</v>
      </c>
      <c r="I19" s="190" t="s">
        <v>113</v>
      </c>
      <c r="J19" s="180">
        <v>144000</v>
      </c>
      <c r="K19" s="79">
        <v>17</v>
      </c>
      <c r="L19" s="79">
        <v>0</v>
      </c>
      <c r="M19" s="79">
        <v>73</v>
      </c>
      <c r="N19" s="89">
        <v>3</v>
      </c>
      <c r="O19" s="90">
        <v>0</v>
      </c>
      <c r="P19" s="91">
        <f>N19+O19</f>
        <v>3</v>
      </c>
      <c r="Q19" s="80">
        <f>IFERROR(P19/M19,"-")</f>
        <v>0.041095890410959</v>
      </c>
      <c r="R19" s="79">
        <v>2</v>
      </c>
      <c r="S19" s="79">
        <v>1</v>
      </c>
      <c r="T19" s="80">
        <f>IFERROR(R19/(P19),"-")</f>
        <v>0.66666666666667</v>
      </c>
      <c r="U19" s="186">
        <f>IFERROR(J19/SUM(N19:O20),"-")</f>
        <v>20571.428571429</v>
      </c>
      <c r="V19" s="82">
        <v>1</v>
      </c>
      <c r="W19" s="80">
        <f>IF(P19=0,"-",V19/P19)</f>
        <v>0.33333333333333</v>
      </c>
      <c r="X19" s="185">
        <v>28000</v>
      </c>
      <c r="Y19" s="186">
        <f>IFERROR(X19/P19,"-")</f>
        <v>9333.3333333333</v>
      </c>
      <c r="Z19" s="186">
        <f>IFERROR(X19/V19,"-")</f>
        <v>28000</v>
      </c>
      <c r="AA19" s="180">
        <f>SUM(X19:X20)-SUM(J19:J20)</f>
        <v>-116000</v>
      </c>
      <c r="AB19" s="83">
        <f>SUM(X19:X20)/SUM(J19:J20)</f>
        <v>0.19444444444444</v>
      </c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>
        <v>1</v>
      </c>
      <c r="BF19" s="111">
        <f>IF(P19=0,"",IF(BE19=0,"",(BE19/P19)))</f>
        <v>0.33333333333333</v>
      </c>
      <c r="BG19" s="110"/>
      <c r="BH19" s="112">
        <f>IFERROR(BG19/BE19,"-")</f>
        <v>0</v>
      </c>
      <c r="BI19" s="113"/>
      <c r="BJ19" s="114">
        <f>IFERROR(BI19/BE19,"-")</f>
        <v>0</v>
      </c>
      <c r="BK19" s="115"/>
      <c r="BL19" s="115"/>
      <c r="BM19" s="115"/>
      <c r="BN19" s="117">
        <v>2</v>
      </c>
      <c r="BO19" s="118">
        <f>IF(P19=0,"",IF(BN19=0,"",(BN19/P19)))</f>
        <v>0.66666666666667</v>
      </c>
      <c r="BP19" s="119">
        <v>1</v>
      </c>
      <c r="BQ19" s="120">
        <f>IFERROR(BP19/BN19,"-")</f>
        <v>0.5</v>
      </c>
      <c r="BR19" s="121">
        <v>28000</v>
      </c>
      <c r="BS19" s="122">
        <f>IFERROR(BR19/BN19,"-")</f>
        <v>14000</v>
      </c>
      <c r="BT19" s="123"/>
      <c r="BU19" s="123"/>
      <c r="BV19" s="123">
        <v>1</v>
      </c>
      <c r="BW19" s="124"/>
      <c r="BX19" s="125">
        <f>IF(P19=0,"",IF(BW19=0,"",(BW19/P19)))</f>
        <v>0</v>
      </c>
      <c r="BY19" s="126"/>
      <c r="BZ19" s="127" t="str">
        <f>IFERROR(BY19/BW19,"-")</f>
        <v>-</v>
      </c>
      <c r="CA19" s="128"/>
      <c r="CB19" s="129" t="str">
        <f>IFERROR(CA19/BW19,"-")</f>
        <v>-</v>
      </c>
      <c r="CC19" s="130"/>
      <c r="CD19" s="130"/>
      <c r="CE19" s="130"/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1</v>
      </c>
      <c r="CP19" s="139">
        <v>28000</v>
      </c>
      <c r="CQ19" s="139">
        <v>28000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189" t="s">
        <v>114</v>
      </c>
      <c r="C20" s="189"/>
      <c r="D20" s="189" t="s">
        <v>78</v>
      </c>
      <c r="E20" s="189" t="s">
        <v>79</v>
      </c>
      <c r="F20" s="189" t="s">
        <v>83</v>
      </c>
      <c r="G20" s="88"/>
      <c r="H20" s="88"/>
      <c r="I20" s="88"/>
      <c r="J20" s="180"/>
      <c r="K20" s="79">
        <v>33</v>
      </c>
      <c r="L20" s="79">
        <v>25</v>
      </c>
      <c r="M20" s="79">
        <v>11</v>
      </c>
      <c r="N20" s="89">
        <v>4</v>
      </c>
      <c r="O20" s="90">
        <v>0</v>
      </c>
      <c r="P20" s="91">
        <f>N20+O20</f>
        <v>4</v>
      </c>
      <c r="Q20" s="80">
        <f>IFERROR(P20/M20,"-")</f>
        <v>0.36363636363636</v>
      </c>
      <c r="R20" s="79">
        <v>1</v>
      </c>
      <c r="S20" s="79">
        <v>0</v>
      </c>
      <c r="T20" s="80">
        <f>IFERROR(R20/(P20),"-")</f>
        <v>0.25</v>
      </c>
      <c r="U20" s="186"/>
      <c r="V20" s="82">
        <v>0</v>
      </c>
      <c r="W20" s="80">
        <f>IF(P20=0,"-",V20/P20)</f>
        <v>0</v>
      </c>
      <c r="X20" s="185">
        <v>0</v>
      </c>
      <c r="Y20" s="186">
        <f>IFERROR(X20/P20,"-")</f>
        <v>0</v>
      </c>
      <c r="Z20" s="186" t="str">
        <f>IFERROR(X20/V20,"-")</f>
        <v>-</v>
      </c>
      <c r="AA20" s="180"/>
      <c r="AB20" s="83"/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/>
      <c r="BF20" s="111">
        <f>IF(P20=0,"",IF(BE20=0,"",(BE20/P20)))</f>
        <v>0</v>
      </c>
      <c r="BG20" s="110"/>
      <c r="BH20" s="112" t="str">
        <f>IFERROR(BG20/BE20,"-")</f>
        <v>-</v>
      </c>
      <c r="BI20" s="113"/>
      <c r="BJ20" s="114" t="str">
        <f>IFERROR(BI20/BE20,"-")</f>
        <v>-</v>
      </c>
      <c r="BK20" s="115"/>
      <c r="BL20" s="115"/>
      <c r="BM20" s="115"/>
      <c r="BN20" s="117">
        <v>4</v>
      </c>
      <c r="BO20" s="118">
        <f>IF(P20=0,"",IF(BN20=0,"",(BN20/P20)))</f>
        <v>1</v>
      </c>
      <c r="BP20" s="119"/>
      <c r="BQ20" s="120">
        <f>IFERROR(BP20/BN20,"-")</f>
        <v>0</v>
      </c>
      <c r="BR20" s="121"/>
      <c r="BS20" s="122">
        <f>IFERROR(BR20/BN20,"-")</f>
        <v>0</v>
      </c>
      <c r="BT20" s="123"/>
      <c r="BU20" s="123"/>
      <c r="BV20" s="123"/>
      <c r="BW20" s="124"/>
      <c r="BX20" s="125">
        <f>IF(P20=0,"",IF(BW20=0,"",(BW20/P20)))</f>
        <v>0</v>
      </c>
      <c r="BY20" s="126"/>
      <c r="BZ20" s="127" t="str">
        <f>IFERROR(BY20/BW20,"-")</f>
        <v>-</v>
      </c>
      <c r="CA20" s="128"/>
      <c r="CB20" s="129" t="str">
        <f>IFERROR(CA20/BW20,"-")</f>
        <v>-</v>
      </c>
      <c r="CC20" s="130"/>
      <c r="CD20" s="130"/>
      <c r="CE20" s="130"/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0</v>
      </c>
      <c r="CP20" s="139">
        <v>0</v>
      </c>
      <c r="CQ20" s="139"/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30"/>
      <c r="B21" s="85"/>
      <c r="C21" s="86"/>
      <c r="D21" s="86"/>
      <c r="E21" s="86"/>
      <c r="F21" s="87"/>
      <c r="G21" s="88"/>
      <c r="H21" s="88"/>
      <c r="I21" s="88"/>
      <c r="J21" s="181"/>
      <c r="K21" s="34"/>
      <c r="L21" s="34"/>
      <c r="M21" s="31"/>
      <c r="N21" s="23"/>
      <c r="O21" s="23"/>
      <c r="P21" s="23"/>
      <c r="Q21" s="32"/>
      <c r="R21" s="32"/>
      <c r="S21" s="23"/>
      <c r="T21" s="32"/>
      <c r="U21" s="187"/>
      <c r="V21" s="25"/>
      <c r="W21" s="25"/>
      <c r="X21" s="187"/>
      <c r="Y21" s="187"/>
      <c r="Z21" s="187"/>
      <c r="AA21" s="187"/>
      <c r="AB21" s="33"/>
      <c r="AC21" s="57"/>
      <c r="AD21" s="61"/>
      <c r="AE21" s="62"/>
      <c r="AF21" s="61"/>
      <c r="AG21" s="65"/>
      <c r="AH21" s="66"/>
      <c r="AI21" s="67"/>
      <c r="AJ21" s="68"/>
      <c r="AK21" s="68"/>
      <c r="AL21" s="68"/>
      <c r="AM21" s="61"/>
      <c r="AN21" s="62"/>
      <c r="AO21" s="61"/>
      <c r="AP21" s="65"/>
      <c r="AQ21" s="66"/>
      <c r="AR21" s="67"/>
      <c r="AS21" s="68"/>
      <c r="AT21" s="68"/>
      <c r="AU21" s="68"/>
      <c r="AV21" s="61"/>
      <c r="AW21" s="62"/>
      <c r="AX21" s="61"/>
      <c r="AY21" s="65"/>
      <c r="AZ21" s="66"/>
      <c r="BA21" s="67"/>
      <c r="BB21" s="68"/>
      <c r="BC21" s="68"/>
      <c r="BD21" s="68"/>
      <c r="BE21" s="61"/>
      <c r="BF21" s="62"/>
      <c r="BG21" s="61"/>
      <c r="BH21" s="65"/>
      <c r="BI21" s="66"/>
      <c r="BJ21" s="67"/>
      <c r="BK21" s="68"/>
      <c r="BL21" s="68"/>
      <c r="BM21" s="68"/>
      <c r="BN21" s="63"/>
      <c r="BO21" s="64"/>
      <c r="BP21" s="61"/>
      <c r="BQ21" s="65"/>
      <c r="BR21" s="66"/>
      <c r="BS21" s="67"/>
      <c r="BT21" s="68"/>
      <c r="BU21" s="68"/>
      <c r="BV21" s="68"/>
      <c r="BW21" s="63"/>
      <c r="BX21" s="64"/>
      <c r="BY21" s="61"/>
      <c r="BZ21" s="65"/>
      <c r="CA21" s="66"/>
      <c r="CB21" s="67"/>
      <c r="CC21" s="68"/>
      <c r="CD21" s="68"/>
      <c r="CE21" s="68"/>
      <c r="CF21" s="63"/>
      <c r="CG21" s="64"/>
      <c r="CH21" s="61"/>
      <c r="CI21" s="65"/>
      <c r="CJ21" s="66"/>
      <c r="CK21" s="67"/>
      <c r="CL21" s="68"/>
      <c r="CM21" s="68"/>
      <c r="CN21" s="68"/>
      <c r="CO21" s="69"/>
      <c r="CP21" s="66"/>
      <c r="CQ21" s="66"/>
      <c r="CR21" s="66"/>
      <c r="CS21" s="70"/>
    </row>
    <row r="22" spans="1:98">
      <c r="A22" s="30"/>
      <c r="B22" s="37"/>
      <c r="C22" s="21"/>
      <c r="D22" s="21"/>
      <c r="E22" s="21"/>
      <c r="F22" s="22"/>
      <c r="G22" s="36"/>
      <c r="H22" s="36"/>
      <c r="I22" s="73"/>
      <c r="J22" s="182"/>
      <c r="K22" s="34"/>
      <c r="L22" s="34"/>
      <c r="M22" s="31"/>
      <c r="N22" s="23"/>
      <c r="O22" s="23"/>
      <c r="P22" s="23"/>
      <c r="Q22" s="32"/>
      <c r="R22" s="32"/>
      <c r="S22" s="23"/>
      <c r="T22" s="32"/>
      <c r="U22" s="187"/>
      <c r="V22" s="25"/>
      <c r="W22" s="25"/>
      <c r="X22" s="187"/>
      <c r="Y22" s="187"/>
      <c r="Z22" s="187"/>
      <c r="AA22" s="187"/>
      <c r="AB22" s="33"/>
      <c r="AC22" s="59"/>
      <c r="AD22" s="61"/>
      <c r="AE22" s="62"/>
      <c r="AF22" s="61"/>
      <c r="AG22" s="65"/>
      <c r="AH22" s="66"/>
      <c r="AI22" s="67"/>
      <c r="AJ22" s="68"/>
      <c r="AK22" s="68"/>
      <c r="AL22" s="68"/>
      <c r="AM22" s="61"/>
      <c r="AN22" s="62"/>
      <c r="AO22" s="61"/>
      <c r="AP22" s="65"/>
      <c r="AQ22" s="66"/>
      <c r="AR22" s="67"/>
      <c r="AS22" s="68"/>
      <c r="AT22" s="68"/>
      <c r="AU22" s="68"/>
      <c r="AV22" s="61"/>
      <c r="AW22" s="62"/>
      <c r="AX22" s="61"/>
      <c r="AY22" s="65"/>
      <c r="AZ22" s="66"/>
      <c r="BA22" s="67"/>
      <c r="BB22" s="68"/>
      <c r="BC22" s="68"/>
      <c r="BD22" s="68"/>
      <c r="BE22" s="61"/>
      <c r="BF22" s="62"/>
      <c r="BG22" s="61"/>
      <c r="BH22" s="65"/>
      <c r="BI22" s="66"/>
      <c r="BJ22" s="67"/>
      <c r="BK22" s="68"/>
      <c r="BL22" s="68"/>
      <c r="BM22" s="68"/>
      <c r="BN22" s="63"/>
      <c r="BO22" s="64"/>
      <c r="BP22" s="61"/>
      <c r="BQ22" s="65"/>
      <c r="BR22" s="66"/>
      <c r="BS22" s="67"/>
      <c r="BT22" s="68"/>
      <c r="BU22" s="68"/>
      <c r="BV22" s="68"/>
      <c r="BW22" s="63"/>
      <c r="BX22" s="64"/>
      <c r="BY22" s="61"/>
      <c r="BZ22" s="65"/>
      <c r="CA22" s="66"/>
      <c r="CB22" s="67"/>
      <c r="CC22" s="68"/>
      <c r="CD22" s="68"/>
      <c r="CE22" s="68"/>
      <c r="CF22" s="63"/>
      <c r="CG22" s="64"/>
      <c r="CH22" s="61"/>
      <c r="CI22" s="65"/>
      <c r="CJ22" s="66"/>
      <c r="CK22" s="67"/>
      <c r="CL22" s="68"/>
      <c r="CM22" s="68"/>
      <c r="CN22" s="68"/>
      <c r="CO22" s="69"/>
      <c r="CP22" s="66"/>
      <c r="CQ22" s="66"/>
      <c r="CR22" s="66"/>
      <c r="CS22" s="70"/>
    </row>
    <row r="23" spans="1:98">
      <c r="A23" s="19">
        <f>AB23</f>
        <v>2.5546334716459</v>
      </c>
      <c r="B23" s="39"/>
      <c r="C23" s="39"/>
      <c r="D23" s="39"/>
      <c r="E23" s="39"/>
      <c r="F23" s="39"/>
      <c r="G23" s="40" t="s">
        <v>115</v>
      </c>
      <c r="H23" s="40"/>
      <c r="I23" s="40"/>
      <c r="J23" s="183">
        <f>SUM(J6:J22)</f>
        <v>1446000</v>
      </c>
      <c r="K23" s="41">
        <f>SUM(K6:K22)</f>
        <v>733</v>
      </c>
      <c r="L23" s="41">
        <f>SUM(L6:L22)</f>
        <v>236</v>
      </c>
      <c r="M23" s="41">
        <f>SUM(M6:M22)</f>
        <v>1024</v>
      </c>
      <c r="N23" s="41">
        <f>SUM(N6:N22)</f>
        <v>108</v>
      </c>
      <c r="O23" s="41">
        <f>SUM(O6:O22)</f>
        <v>2</v>
      </c>
      <c r="P23" s="41">
        <f>SUM(P6:P22)</f>
        <v>110</v>
      </c>
      <c r="Q23" s="42">
        <f>IFERROR(P23/M23,"-")</f>
        <v>0.107421875</v>
      </c>
      <c r="R23" s="76">
        <f>SUM(R6:R22)</f>
        <v>50</v>
      </c>
      <c r="S23" s="76">
        <f>SUM(S6:S22)</f>
        <v>22</v>
      </c>
      <c r="T23" s="42">
        <f>IFERROR(R23/P23,"-")</f>
        <v>0.45454545454545</v>
      </c>
      <c r="U23" s="188">
        <f>IFERROR(J23/P23,"-")</f>
        <v>13145.454545455</v>
      </c>
      <c r="V23" s="44">
        <f>SUM(V6:V22)</f>
        <v>39</v>
      </c>
      <c r="W23" s="42">
        <f>IFERROR(V23/P23,"-")</f>
        <v>0.35454545454545</v>
      </c>
      <c r="X23" s="183">
        <f>SUM(X6:X22)</f>
        <v>3694000</v>
      </c>
      <c r="Y23" s="183">
        <f>IFERROR(X23/P23,"-")</f>
        <v>33581.818181818</v>
      </c>
      <c r="Z23" s="183">
        <f>IFERROR(X23/V23,"-")</f>
        <v>94717.948717949</v>
      </c>
      <c r="AA23" s="183">
        <f>X23-J23</f>
        <v>2248000</v>
      </c>
      <c r="AB23" s="45">
        <f>X23/J23</f>
        <v>2.5546334716459</v>
      </c>
      <c r="AC23" s="58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0"/>
      <c r="BC23" s="60"/>
      <c r="BD23" s="60"/>
      <c r="BE23" s="60"/>
      <c r="BF23" s="60"/>
      <c r="BG23" s="60"/>
      <c r="BH23" s="60"/>
      <c r="BI23" s="60"/>
      <c r="BJ23" s="60"/>
      <c r="BK23" s="60"/>
      <c r="BL23" s="60"/>
      <c r="BM23" s="60"/>
      <c r="BN23" s="60"/>
      <c r="BO23" s="60"/>
      <c r="BP23" s="60"/>
      <c r="BQ23" s="60"/>
      <c r="BR23" s="60"/>
      <c r="BS23" s="60"/>
      <c r="BT23" s="60"/>
      <c r="BU23" s="60"/>
      <c r="BV23" s="60"/>
      <c r="BW23" s="60"/>
      <c r="BX23" s="60"/>
      <c r="BY23" s="60"/>
      <c r="BZ23" s="60"/>
      <c r="CA23" s="60"/>
      <c r="CB23" s="60"/>
      <c r="CC23" s="60"/>
      <c r="CD23" s="60"/>
      <c r="CE23" s="60"/>
      <c r="CF23" s="60"/>
      <c r="CG23" s="60"/>
      <c r="CH23" s="60"/>
      <c r="CI23" s="60"/>
      <c r="CJ23" s="60"/>
      <c r="CK23" s="60"/>
      <c r="CL23" s="60"/>
      <c r="CM23" s="60"/>
      <c r="CN23" s="60"/>
      <c r="CO23" s="60"/>
      <c r="CP23" s="60"/>
      <c r="CQ23" s="60"/>
      <c r="CR23" s="60"/>
      <c r="CS23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4"/>
    <mergeCell ref="J11:J14"/>
    <mergeCell ref="U11:U14"/>
    <mergeCell ref="AA11:AA14"/>
    <mergeCell ref="AB11:AB14"/>
    <mergeCell ref="A15:A16"/>
    <mergeCell ref="J15:J16"/>
    <mergeCell ref="U15:U16"/>
    <mergeCell ref="AA15:AA16"/>
    <mergeCell ref="AB15:AB16"/>
    <mergeCell ref="A17:A18"/>
    <mergeCell ref="J17:J18"/>
    <mergeCell ref="U17:U18"/>
    <mergeCell ref="AA17:AA18"/>
    <mergeCell ref="AB17:AB18"/>
    <mergeCell ref="A19:A20"/>
    <mergeCell ref="J19:J20"/>
    <mergeCell ref="U19:U20"/>
    <mergeCell ref="AA19:AA20"/>
    <mergeCell ref="AB19:AB20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8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30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31</v>
      </c>
      <c r="CP2" s="158" t="s">
        <v>32</v>
      </c>
      <c r="CQ2" s="146" t="s">
        <v>33</v>
      </c>
      <c r="CR2" s="147"/>
      <c r="CS2" s="148"/>
    </row>
    <row r="3" spans="1:98" customHeight="1" ht="14.25">
      <c r="A3" s="11" t="s">
        <v>116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35</v>
      </c>
      <c r="AE3" s="150"/>
      <c r="AF3" s="150"/>
      <c r="AG3" s="150"/>
      <c r="AH3" s="150"/>
      <c r="AI3" s="150"/>
      <c r="AJ3" s="150"/>
      <c r="AK3" s="150"/>
      <c r="AL3" s="150"/>
      <c r="AM3" s="161" t="s">
        <v>36</v>
      </c>
      <c r="AN3" s="162"/>
      <c r="AO3" s="162"/>
      <c r="AP3" s="162"/>
      <c r="AQ3" s="162"/>
      <c r="AR3" s="162"/>
      <c r="AS3" s="162"/>
      <c r="AT3" s="162"/>
      <c r="AU3" s="163"/>
      <c r="AV3" s="164" t="s">
        <v>37</v>
      </c>
      <c r="AW3" s="165"/>
      <c r="AX3" s="165"/>
      <c r="AY3" s="165"/>
      <c r="AZ3" s="165"/>
      <c r="BA3" s="165"/>
      <c r="BB3" s="165"/>
      <c r="BC3" s="165"/>
      <c r="BD3" s="166"/>
      <c r="BE3" s="167" t="s">
        <v>38</v>
      </c>
      <c r="BF3" s="168"/>
      <c r="BG3" s="168"/>
      <c r="BH3" s="168"/>
      <c r="BI3" s="168"/>
      <c r="BJ3" s="168"/>
      <c r="BK3" s="168"/>
      <c r="BL3" s="168"/>
      <c r="BM3" s="169"/>
      <c r="BN3" s="170" t="s">
        <v>39</v>
      </c>
      <c r="BO3" s="171"/>
      <c r="BP3" s="171"/>
      <c r="BQ3" s="171"/>
      <c r="BR3" s="171"/>
      <c r="BS3" s="171"/>
      <c r="BT3" s="171"/>
      <c r="BU3" s="171"/>
      <c r="BV3" s="172"/>
      <c r="BW3" s="173" t="s">
        <v>40</v>
      </c>
      <c r="BX3" s="174"/>
      <c r="BY3" s="174"/>
      <c r="BZ3" s="174"/>
      <c r="CA3" s="174"/>
      <c r="CB3" s="174"/>
      <c r="CC3" s="174"/>
      <c r="CD3" s="174"/>
      <c r="CE3" s="175"/>
      <c r="CF3" s="176" t="s">
        <v>41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42</v>
      </c>
      <c r="CR3" s="152"/>
      <c r="CS3" s="153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6" t="s">
        <v>52</v>
      </c>
      <c r="BO4" s="116" t="s">
        <v>53</v>
      </c>
      <c r="BP4" s="116" t="s">
        <v>54</v>
      </c>
      <c r="BQ4" s="116" t="s">
        <v>17</v>
      </c>
      <c r="BR4" s="116" t="s">
        <v>55</v>
      </c>
      <c r="BS4" s="116" t="s">
        <v>56</v>
      </c>
      <c r="BT4" s="116" t="s">
        <v>57</v>
      </c>
      <c r="BU4" s="116" t="s">
        <v>58</v>
      </c>
      <c r="BV4" s="116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157"/>
      <c r="CP4" s="160"/>
      <c r="CQ4" s="52" t="s">
        <v>60</v>
      </c>
      <c r="CR4" s="52" t="s">
        <v>61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0.066666666666667</v>
      </c>
      <c r="B6" s="189" t="s">
        <v>117</v>
      </c>
      <c r="C6" s="189" t="s">
        <v>118</v>
      </c>
      <c r="D6" s="189" t="s">
        <v>119</v>
      </c>
      <c r="E6" s="189" t="s">
        <v>120</v>
      </c>
      <c r="F6" s="189" t="s">
        <v>65</v>
      </c>
      <c r="G6" s="88" t="s">
        <v>121</v>
      </c>
      <c r="H6" s="88" t="s">
        <v>122</v>
      </c>
      <c r="I6" s="88" t="s">
        <v>123</v>
      </c>
      <c r="J6" s="180">
        <v>120000</v>
      </c>
      <c r="K6" s="79">
        <v>20</v>
      </c>
      <c r="L6" s="79">
        <v>0</v>
      </c>
      <c r="M6" s="79">
        <v>53</v>
      </c>
      <c r="N6" s="89">
        <v>12</v>
      </c>
      <c r="O6" s="90">
        <v>0</v>
      </c>
      <c r="P6" s="91">
        <f>N6+O6</f>
        <v>12</v>
      </c>
      <c r="Q6" s="80">
        <f>IFERROR(P6/M6,"-")</f>
        <v>0.22641509433962</v>
      </c>
      <c r="R6" s="79">
        <v>1</v>
      </c>
      <c r="S6" s="79">
        <v>2</v>
      </c>
      <c r="T6" s="80">
        <f>IFERROR(R6/(P6),"-")</f>
        <v>0.083333333333333</v>
      </c>
      <c r="U6" s="186">
        <f>IFERROR(J6/SUM(N6:O7),"-")</f>
        <v>6666.6666666667</v>
      </c>
      <c r="V6" s="82">
        <v>2</v>
      </c>
      <c r="W6" s="80">
        <f>IF(P6=0,"-",V6/P6)</f>
        <v>0.16666666666667</v>
      </c>
      <c r="X6" s="185">
        <v>8000</v>
      </c>
      <c r="Y6" s="186">
        <f>IFERROR(X6/P6,"-")</f>
        <v>666.66666666667</v>
      </c>
      <c r="Z6" s="186">
        <f>IFERROR(X6/V6,"-")</f>
        <v>4000</v>
      </c>
      <c r="AA6" s="180">
        <f>SUM(X6:X7)-SUM(J6:J7)</f>
        <v>-112000</v>
      </c>
      <c r="AB6" s="83">
        <f>SUM(X6:X7)/SUM(J6:J7)</f>
        <v>0.066666666666667</v>
      </c>
      <c r="AC6" s="77"/>
      <c r="AD6" s="92">
        <v>2</v>
      </c>
      <c r="AE6" s="93">
        <f>IF(P6=0,"",IF(AD6=0,"",(AD6/P6)))</f>
        <v>0.16666666666667</v>
      </c>
      <c r="AF6" s="92">
        <v>1</v>
      </c>
      <c r="AG6" s="94">
        <f>IFERROR(AF6/AD6,"-")</f>
        <v>0.5</v>
      </c>
      <c r="AH6" s="95">
        <v>3000</v>
      </c>
      <c r="AI6" s="96">
        <f>IFERROR(AH6/AD6,"-")</f>
        <v>1500</v>
      </c>
      <c r="AJ6" s="97">
        <v>1</v>
      </c>
      <c r="AK6" s="97"/>
      <c r="AL6" s="97"/>
      <c r="AM6" s="98">
        <v>4</v>
      </c>
      <c r="AN6" s="99">
        <f>IF(P6=0,"",IF(AM6=0,"",(AM6/P6)))</f>
        <v>0.33333333333333</v>
      </c>
      <c r="AO6" s="98">
        <v>1</v>
      </c>
      <c r="AP6" s="100">
        <f>IFERROR(AO6/AM6,"-")</f>
        <v>0.25</v>
      </c>
      <c r="AQ6" s="101">
        <v>5000</v>
      </c>
      <c r="AR6" s="102">
        <f>IFERROR(AQ6/AM6,"-")</f>
        <v>1250</v>
      </c>
      <c r="AS6" s="103">
        <v>1</v>
      </c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4</v>
      </c>
      <c r="BF6" s="111">
        <f>IF(P6=0,"",IF(BE6=0,"",(BE6/P6)))</f>
        <v>0.33333333333333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2</v>
      </c>
      <c r="BO6" s="118">
        <f>IF(P6=0,"",IF(BN6=0,"",(BN6/P6)))</f>
        <v>0.16666666666667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2</v>
      </c>
      <c r="CP6" s="139">
        <v>8000</v>
      </c>
      <c r="CQ6" s="139">
        <v>5000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124</v>
      </c>
      <c r="C7" s="189"/>
      <c r="D7" s="189"/>
      <c r="E7" s="189"/>
      <c r="F7" s="189" t="s">
        <v>83</v>
      </c>
      <c r="G7" s="88"/>
      <c r="H7" s="88"/>
      <c r="I7" s="88"/>
      <c r="J7" s="180"/>
      <c r="K7" s="79">
        <v>40</v>
      </c>
      <c r="L7" s="79">
        <v>23</v>
      </c>
      <c r="M7" s="79">
        <v>19</v>
      </c>
      <c r="N7" s="89">
        <v>6</v>
      </c>
      <c r="O7" s="90">
        <v>0</v>
      </c>
      <c r="P7" s="91">
        <f>N7+O7</f>
        <v>6</v>
      </c>
      <c r="Q7" s="80">
        <f>IFERROR(P7/M7,"-")</f>
        <v>0.31578947368421</v>
      </c>
      <c r="R7" s="79">
        <v>1</v>
      </c>
      <c r="S7" s="79">
        <v>2</v>
      </c>
      <c r="T7" s="80">
        <f>IFERROR(R7/(P7),"-")</f>
        <v>0.16666666666667</v>
      </c>
      <c r="U7" s="186"/>
      <c r="V7" s="82">
        <v>0</v>
      </c>
      <c r="W7" s="80">
        <f>IF(P7=0,"-",V7/P7)</f>
        <v>0</v>
      </c>
      <c r="X7" s="185">
        <v>0</v>
      </c>
      <c r="Y7" s="186">
        <f>IFERROR(X7/P7,"-")</f>
        <v>0</v>
      </c>
      <c r="Z7" s="186" t="str">
        <f>IFERROR(X7/V7,"-")</f>
        <v>-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2</v>
      </c>
      <c r="AN7" s="99">
        <f>IF(P7=0,"",IF(AM7=0,"",(AM7/P7)))</f>
        <v>0.33333333333333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2</v>
      </c>
      <c r="BF7" s="111">
        <f>IF(P7=0,"",IF(BE7=0,"",(BE7/P7)))</f>
        <v>0.33333333333333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2</v>
      </c>
      <c r="BO7" s="118">
        <f>IF(P7=0,"",IF(BN7=0,"",(BN7/P7)))</f>
        <v>0.33333333333333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/>
      <c r="BX7" s="125">
        <f>IF(P7=0,"",IF(BW7=0,"",(BW7/P7)))</f>
        <v>0</v>
      </c>
      <c r="BY7" s="126"/>
      <c r="BZ7" s="127" t="str">
        <f>IFERROR(BY7/BW7,"-")</f>
        <v>-</v>
      </c>
      <c r="CA7" s="128"/>
      <c r="CB7" s="129" t="str">
        <f>IFERROR(CA7/BW7,"-")</f>
        <v>-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0</v>
      </c>
      <c r="CP7" s="139">
        <v>0</v>
      </c>
      <c r="CQ7" s="139"/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0</v>
      </c>
      <c r="B8" s="189" t="s">
        <v>125</v>
      </c>
      <c r="C8" s="189" t="s">
        <v>126</v>
      </c>
      <c r="D8" s="189" t="s">
        <v>127</v>
      </c>
      <c r="E8" s="189"/>
      <c r="F8" s="189" t="s">
        <v>65</v>
      </c>
      <c r="G8" s="88" t="s">
        <v>128</v>
      </c>
      <c r="H8" s="88" t="s">
        <v>129</v>
      </c>
      <c r="I8" s="88" t="s">
        <v>130</v>
      </c>
      <c r="J8" s="180">
        <v>48000</v>
      </c>
      <c r="K8" s="79">
        <v>1</v>
      </c>
      <c r="L8" s="79">
        <v>0</v>
      </c>
      <c r="M8" s="79">
        <v>7</v>
      </c>
      <c r="N8" s="89">
        <v>0</v>
      </c>
      <c r="O8" s="90">
        <v>0</v>
      </c>
      <c r="P8" s="91">
        <f>N8+O8</f>
        <v>0</v>
      </c>
      <c r="Q8" s="80">
        <f>IFERROR(P8/M8,"-")</f>
        <v>0</v>
      </c>
      <c r="R8" s="79">
        <v>0</v>
      </c>
      <c r="S8" s="79">
        <v>0</v>
      </c>
      <c r="T8" s="80" t="str">
        <f>IFERROR(R8/(P8),"-")</f>
        <v>-</v>
      </c>
      <c r="U8" s="186">
        <f>IFERROR(J8/SUM(N8:O9),"-")</f>
        <v>16000</v>
      </c>
      <c r="V8" s="82">
        <v>0</v>
      </c>
      <c r="W8" s="80" t="str">
        <f>IF(P8=0,"-",V8/P8)</f>
        <v>-</v>
      </c>
      <c r="X8" s="185">
        <v>0</v>
      </c>
      <c r="Y8" s="186" t="str">
        <f>IFERROR(X8/P8,"-")</f>
        <v>-</v>
      </c>
      <c r="Z8" s="186" t="str">
        <f>IFERROR(X8/V8,"-")</f>
        <v>-</v>
      </c>
      <c r="AA8" s="180">
        <f>SUM(X8:X9)-SUM(J8:J9)</f>
        <v>-48000</v>
      </c>
      <c r="AB8" s="83">
        <f>SUM(X8:X9)/SUM(J8:J9)</f>
        <v>0</v>
      </c>
      <c r="AC8" s="77"/>
      <c r="AD8" s="92"/>
      <c r="AE8" s="93" t="str">
        <f>IF(P8=0,"",IF(AD8=0,"",(AD8/P8)))</f>
        <v/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 t="str">
        <f>IF(P8=0,"",IF(AM8=0,"",(AM8/P8)))</f>
        <v/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 t="str">
        <f>IF(P8=0,"",IF(AV8=0,"",(AV8/P8)))</f>
        <v/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 t="str">
        <f>IF(P8=0,"",IF(BE8=0,"",(BE8/P8)))</f>
        <v/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/>
      <c r="BO8" s="118" t="str">
        <f>IF(P8=0,"",IF(BN8=0,"",(BN8/P8)))</f>
        <v/>
      </c>
      <c r="BP8" s="119"/>
      <c r="BQ8" s="120" t="str">
        <f>IFERROR(BP8/BN8,"-")</f>
        <v>-</v>
      </c>
      <c r="BR8" s="121"/>
      <c r="BS8" s="122" t="str">
        <f>IFERROR(BR8/BN8,"-")</f>
        <v>-</v>
      </c>
      <c r="BT8" s="123"/>
      <c r="BU8" s="123"/>
      <c r="BV8" s="123"/>
      <c r="BW8" s="124"/>
      <c r="BX8" s="125" t="str">
        <f>IF(P8=0,"",IF(BW8=0,"",(BW8/P8)))</f>
        <v/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 t="str">
        <f>IF(P8=0,"",IF(CF8=0,"",(CF8/P8)))</f>
        <v/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131</v>
      </c>
      <c r="C9" s="189"/>
      <c r="D9" s="189"/>
      <c r="E9" s="189"/>
      <c r="F9" s="189" t="s">
        <v>83</v>
      </c>
      <c r="G9" s="88"/>
      <c r="H9" s="88"/>
      <c r="I9" s="88"/>
      <c r="J9" s="180"/>
      <c r="K9" s="79">
        <v>6</v>
      </c>
      <c r="L9" s="79">
        <v>5</v>
      </c>
      <c r="M9" s="79">
        <v>6</v>
      </c>
      <c r="N9" s="89">
        <v>3</v>
      </c>
      <c r="O9" s="90">
        <v>0</v>
      </c>
      <c r="P9" s="91">
        <f>N9+O9</f>
        <v>3</v>
      </c>
      <c r="Q9" s="80">
        <f>IFERROR(P9/M9,"-")</f>
        <v>0.5</v>
      </c>
      <c r="R9" s="79">
        <v>2</v>
      </c>
      <c r="S9" s="79">
        <v>0</v>
      </c>
      <c r="T9" s="80">
        <f>IFERROR(R9/(P9),"-")</f>
        <v>0.66666666666667</v>
      </c>
      <c r="U9" s="186"/>
      <c r="V9" s="82">
        <v>0</v>
      </c>
      <c r="W9" s="80">
        <f>IF(P9=0,"-",V9/P9)</f>
        <v>0</v>
      </c>
      <c r="X9" s="185">
        <v>0</v>
      </c>
      <c r="Y9" s="186">
        <f>IFERROR(X9/P9,"-")</f>
        <v>0</v>
      </c>
      <c r="Z9" s="186" t="str">
        <f>IFERROR(X9/V9,"-")</f>
        <v>-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2</v>
      </c>
      <c r="BF9" s="111">
        <f>IF(P9=0,"",IF(BE9=0,"",(BE9/P9)))</f>
        <v>0.66666666666667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/>
      <c r="BO9" s="118">
        <f>IF(P9=0,"",IF(BN9=0,"",(BN9/P9)))</f>
        <v>0</v>
      </c>
      <c r="BP9" s="119"/>
      <c r="BQ9" s="120" t="str">
        <f>IFERROR(BP9/BN9,"-")</f>
        <v>-</v>
      </c>
      <c r="BR9" s="121"/>
      <c r="BS9" s="122" t="str">
        <f>IFERROR(BR9/BN9,"-")</f>
        <v>-</v>
      </c>
      <c r="BT9" s="123"/>
      <c r="BU9" s="123"/>
      <c r="BV9" s="123"/>
      <c r="BW9" s="124">
        <v>1</v>
      </c>
      <c r="BX9" s="125">
        <f>IF(P9=0,"",IF(BW9=0,"",(BW9/P9)))</f>
        <v>0.33333333333333</v>
      </c>
      <c r="BY9" s="126"/>
      <c r="BZ9" s="127">
        <f>IFERROR(BY9/BW9,"-")</f>
        <v>0</v>
      </c>
      <c r="CA9" s="128"/>
      <c r="CB9" s="129">
        <f>IFERROR(CA9/BW9,"-")</f>
        <v>0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0.75285714285714</v>
      </c>
      <c r="B10" s="189" t="s">
        <v>132</v>
      </c>
      <c r="C10" s="189"/>
      <c r="D10" s="189"/>
      <c r="E10" s="189"/>
      <c r="F10" s="189" t="s">
        <v>65</v>
      </c>
      <c r="G10" s="88" t="s">
        <v>133</v>
      </c>
      <c r="H10" s="88"/>
      <c r="I10" s="88" t="s">
        <v>123</v>
      </c>
      <c r="J10" s="180">
        <v>700000</v>
      </c>
      <c r="K10" s="79">
        <v>103</v>
      </c>
      <c r="L10" s="79">
        <v>0</v>
      </c>
      <c r="M10" s="79">
        <v>396</v>
      </c>
      <c r="N10" s="89">
        <v>37</v>
      </c>
      <c r="O10" s="90">
        <v>0</v>
      </c>
      <c r="P10" s="91">
        <f>N10+O10</f>
        <v>37</v>
      </c>
      <c r="Q10" s="80">
        <f>IFERROR(P10/M10,"-")</f>
        <v>0.093434343434343</v>
      </c>
      <c r="R10" s="79">
        <v>10</v>
      </c>
      <c r="S10" s="79">
        <v>6</v>
      </c>
      <c r="T10" s="80">
        <f>IFERROR(R10/(P10),"-")</f>
        <v>0.27027027027027</v>
      </c>
      <c r="U10" s="186">
        <f>IFERROR(J10/SUM(N10:O15),"-")</f>
        <v>7608.6956521739</v>
      </c>
      <c r="V10" s="82">
        <v>7</v>
      </c>
      <c r="W10" s="80">
        <f>IF(P10=0,"-",V10/P10)</f>
        <v>0.18918918918919</v>
      </c>
      <c r="X10" s="185">
        <v>57000</v>
      </c>
      <c r="Y10" s="186">
        <f>IFERROR(X10/P10,"-")</f>
        <v>1540.5405405405</v>
      </c>
      <c r="Z10" s="186">
        <f>IFERROR(X10/V10,"-")</f>
        <v>8142.8571428571</v>
      </c>
      <c r="AA10" s="180">
        <f>SUM(X10:X15)-SUM(J10:J15)</f>
        <v>-173000</v>
      </c>
      <c r="AB10" s="83">
        <f>SUM(X10:X15)/SUM(J10:J15)</f>
        <v>0.75285714285714</v>
      </c>
      <c r="AC10" s="77"/>
      <c r="AD10" s="92">
        <v>4</v>
      </c>
      <c r="AE10" s="93">
        <f>IF(P10=0,"",IF(AD10=0,"",(AD10/P10)))</f>
        <v>0.10810810810811</v>
      </c>
      <c r="AF10" s="92"/>
      <c r="AG10" s="94">
        <f>IFERROR(AF10/AD10,"-")</f>
        <v>0</v>
      </c>
      <c r="AH10" s="95"/>
      <c r="AI10" s="96">
        <f>IFERROR(AH10/AD10,"-")</f>
        <v>0</v>
      </c>
      <c r="AJ10" s="97"/>
      <c r="AK10" s="97"/>
      <c r="AL10" s="97"/>
      <c r="AM10" s="98">
        <v>8</v>
      </c>
      <c r="AN10" s="99">
        <f>IF(P10=0,"",IF(AM10=0,"",(AM10/P10)))</f>
        <v>0.21621621621622</v>
      </c>
      <c r="AO10" s="98">
        <v>1</v>
      </c>
      <c r="AP10" s="100">
        <f>IFERROR(AO10/AM10,"-")</f>
        <v>0.125</v>
      </c>
      <c r="AQ10" s="101">
        <v>3000</v>
      </c>
      <c r="AR10" s="102">
        <f>IFERROR(AQ10/AM10,"-")</f>
        <v>375</v>
      </c>
      <c r="AS10" s="103">
        <v>1</v>
      </c>
      <c r="AT10" s="103"/>
      <c r="AU10" s="103"/>
      <c r="AV10" s="104">
        <v>2</v>
      </c>
      <c r="AW10" s="105">
        <f>IF(P10=0,"",IF(AV10=0,"",(AV10/P10)))</f>
        <v>0.054054054054054</v>
      </c>
      <c r="AX10" s="104">
        <v>1</v>
      </c>
      <c r="AY10" s="106">
        <f>IFERROR(AX10/AV10,"-")</f>
        <v>0.5</v>
      </c>
      <c r="AZ10" s="107">
        <v>3000</v>
      </c>
      <c r="BA10" s="108">
        <f>IFERROR(AZ10/AV10,"-")</f>
        <v>1500</v>
      </c>
      <c r="BB10" s="109">
        <v>1</v>
      </c>
      <c r="BC10" s="109"/>
      <c r="BD10" s="109"/>
      <c r="BE10" s="110">
        <v>10</v>
      </c>
      <c r="BF10" s="111">
        <f>IF(P10=0,"",IF(BE10=0,"",(BE10/P10)))</f>
        <v>0.27027027027027</v>
      </c>
      <c r="BG10" s="110">
        <v>2</v>
      </c>
      <c r="BH10" s="112">
        <f>IFERROR(BG10/BE10,"-")</f>
        <v>0.2</v>
      </c>
      <c r="BI10" s="113">
        <v>23000</v>
      </c>
      <c r="BJ10" s="114">
        <f>IFERROR(BI10/BE10,"-")</f>
        <v>2300</v>
      </c>
      <c r="BK10" s="115"/>
      <c r="BL10" s="115">
        <v>1</v>
      </c>
      <c r="BM10" s="115">
        <v>1</v>
      </c>
      <c r="BN10" s="117">
        <v>10</v>
      </c>
      <c r="BO10" s="118">
        <f>IF(P10=0,"",IF(BN10=0,"",(BN10/P10)))</f>
        <v>0.27027027027027</v>
      </c>
      <c r="BP10" s="119">
        <v>3</v>
      </c>
      <c r="BQ10" s="120">
        <f>IFERROR(BP10/BN10,"-")</f>
        <v>0.3</v>
      </c>
      <c r="BR10" s="121">
        <v>28000</v>
      </c>
      <c r="BS10" s="122">
        <f>IFERROR(BR10/BN10,"-")</f>
        <v>2800</v>
      </c>
      <c r="BT10" s="123">
        <v>1</v>
      </c>
      <c r="BU10" s="123">
        <v>2</v>
      </c>
      <c r="BV10" s="123"/>
      <c r="BW10" s="124">
        <v>2</v>
      </c>
      <c r="BX10" s="125">
        <f>IF(P10=0,"",IF(BW10=0,"",(BW10/P10)))</f>
        <v>0.054054054054054</v>
      </c>
      <c r="BY10" s="126">
        <v>1</v>
      </c>
      <c r="BZ10" s="127">
        <f>IFERROR(BY10/BW10,"-")</f>
        <v>0.5</v>
      </c>
      <c r="CA10" s="128">
        <v>3000</v>
      </c>
      <c r="CB10" s="129">
        <f>IFERROR(CA10/BW10,"-")</f>
        <v>1500</v>
      </c>
      <c r="CC10" s="130">
        <v>1</v>
      </c>
      <c r="CD10" s="130"/>
      <c r="CE10" s="130"/>
      <c r="CF10" s="131">
        <v>1</v>
      </c>
      <c r="CG10" s="132">
        <f>IF(P10=0,"",IF(CF10=0,"",(CF10/P10)))</f>
        <v>0.027027027027027</v>
      </c>
      <c r="CH10" s="133"/>
      <c r="CI10" s="134">
        <f>IFERROR(CH10/CF10,"-")</f>
        <v>0</v>
      </c>
      <c r="CJ10" s="135"/>
      <c r="CK10" s="136">
        <f>IFERROR(CJ10/CF10,"-")</f>
        <v>0</v>
      </c>
      <c r="CL10" s="137"/>
      <c r="CM10" s="137"/>
      <c r="CN10" s="137"/>
      <c r="CO10" s="138">
        <v>7</v>
      </c>
      <c r="CP10" s="139">
        <v>57000</v>
      </c>
      <c r="CQ10" s="139">
        <v>15000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189" t="s">
        <v>134</v>
      </c>
      <c r="C11" s="189"/>
      <c r="D11" s="189"/>
      <c r="E11" s="189"/>
      <c r="F11" s="189" t="s">
        <v>65</v>
      </c>
      <c r="G11" s="88"/>
      <c r="H11" s="88"/>
      <c r="I11" s="88"/>
      <c r="J11" s="180"/>
      <c r="K11" s="79">
        <v>0</v>
      </c>
      <c r="L11" s="79">
        <v>0</v>
      </c>
      <c r="M11" s="79">
        <v>0</v>
      </c>
      <c r="N11" s="89">
        <v>0</v>
      </c>
      <c r="O11" s="90">
        <v>0</v>
      </c>
      <c r="P11" s="91">
        <f>N11+O11</f>
        <v>0</v>
      </c>
      <c r="Q11" s="80" t="str">
        <f>IFERROR(P11/M11,"-")</f>
        <v>-</v>
      </c>
      <c r="R11" s="79">
        <v>0</v>
      </c>
      <c r="S11" s="79">
        <v>0</v>
      </c>
      <c r="T11" s="80" t="str">
        <f>IFERROR(R11/(P11),"-")</f>
        <v>-</v>
      </c>
      <c r="U11" s="186"/>
      <c r="V11" s="82">
        <v>0</v>
      </c>
      <c r="W11" s="80" t="str">
        <f>IF(P11=0,"-",V11/P11)</f>
        <v>-</v>
      </c>
      <c r="X11" s="185">
        <v>0</v>
      </c>
      <c r="Y11" s="186" t="str">
        <f>IFERROR(X11/P11,"-")</f>
        <v>-</v>
      </c>
      <c r="Z11" s="186" t="str">
        <f>IFERROR(X11/V11,"-")</f>
        <v>-</v>
      </c>
      <c r="AA11" s="180"/>
      <c r="AB11" s="83"/>
      <c r="AC11" s="77"/>
      <c r="AD11" s="92"/>
      <c r="AE11" s="93" t="str">
        <f>IF(P11=0,"",IF(AD11=0,"",(AD11/P11)))</f>
        <v/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 t="str">
        <f>IF(P11=0,"",IF(AM11=0,"",(AM11/P11)))</f>
        <v/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 t="str">
        <f>IF(P11=0,"",IF(AV11=0,"",(AV11/P11)))</f>
        <v/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 t="str">
        <f>IF(P11=0,"",IF(BE11=0,"",(BE11/P11)))</f>
        <v/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/>
      <c r="BO11" s="118" t="str">
        <f>IF(P11=0,"",IF(BN11=0,"",(BN11/P11)))</f>
        <v/>
      </c>
      <c r="BP11" s="119"/>
      <c r="BQ11" s="120" t="str">
        <f>IFERROR(BP11/BN11,"-")</f>
        <v>-</v>
      </c>
      <c r="BR11" s="121"/>
      <c r="BS11" s="122" t="str">
        <f>IFERROR(BR11/BN11,"-")</f>
        <v>-</v>
      </c>
      <c r="BT11" s="123"/>
      <c r="BU11" s="123"/>
      <c r="BV11" s="123"/>
      <c r="BW11" s="124"/>
      <c r="BX11" s="125" t="str">
        <f>IF(P11=0,"",IF(BW11=0,"",(BW11/P11)))</f>
        <v/>
      </c>
      <c r="BY11" s="126"/>
      <c r="BZ11" s="127" t="str">
        <f>IFERROR(BY11/BW11,"-")</f>
        <v>-</v>
      </c>
      <c r="CA11" s="128"/>
      <c r="CB11" s="129" t="str">
        <f>IFERROR(CA11/BW11,"-")</f>
        <v>-</v>
      </c>
      <c r="CC11" s="130"/>
      <c r="CD11" s="130"/>
      <c r="CE11" s="130"/>
      <c r="CF11" s="131"/>
      <c r="CG11" s="132" t="str">
        <f>IF(P11=0,"",IF(CF11=0,"",(CF11/P11)))</f>
        <v/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0</v>
      </c>
      <c r="CP11" s="139">
        <v>0</v>
      </c>
      <c r="CQ11" s="139"/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189" t="s">
        <v>135</v>
      </c>
      <c r="C12" s="189"/>
      <c r="D12" s="189"/>
      <c r="E12" s="189"/>
      <c r="F12" s="189" t="s">
        <v>65</v>
      </c>
      <c r="G12" s="88"/>
      <c r="H12" s="88"/>
      <c r="I12" s="88"/>
      <c r="J12" s="180"/>
      <c r="K12" s="79">
        <v>0</v>
      </c>
      <c r="L12" s="79">
        <v>0</v>
      </c>
      <c r="M12" s="79">
        <v>0</v>
      </c>
      <c r="N12" s="89">
        <v>0</v>
      </c>
      <c r="O12" s="90">
        <v>0</v>
      </c>
      <c r="P12" s="91">
        <f>N12+O12</f>
        <v>0</v>
      </c>
      <c r="Q12" s="80" t="str">
        <f>IFERROR(P12/M12,"-")</f>
        <v>-</v>
      </c>
      <c r="R12" s="79">
        <v>0</v>
      </c>
      <c r="S12" s="79">
        <v>0</v>
      </c>
      <c r="T12" s="80" t="str">
        <f>IFERROR(R12/(P12),"-")</f>
        <v>-</v>
      </c>
      <c r="U12" s="186"/>
      <c r="V12" s="82">
        <v>0</v>
      </c>
      <c r="W12" s="80" t="str">
        <f>IF(P12=0,"-",V12/P12)</f>
        <v>-</v>
      </c>
      <c r="X12" s="185">
        <v>0</v>
      </c>
      <c r="Y12" s="186" t="str">
        <f>IFERROR(X12/P12,"-")</f>
        <v>-</v>
      </c>
      <c r="Z12" s="186" t="str">
        <f>IFERROR(X12/V12,"-")</f>
        <v>-</v>
      </c>
      <c r="AA12" s="180"/>
      <c r="AB12" s="83"/>
      <c r="AC12" s="77"/>
      <c r="AD12" s="92"/>
      <c r="AE12" s="93" t="str">
        <f>IF(P12=0,"",IF(AD12=0,"",(AD12/P12)))</f>
        <v/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 t="str">
        <f>IF(P12=0,"",IF(AM12=0,"",(AM12/P12)))</f>
        <v/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 t="str">
        <f>IF(P12=0,"",IF(AV12=0,"",(AV12/P12)))</f>
        <v/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 t="str">
        <f>IF(P12=0,"",IF(BE12=0,"",(BE12/P12)))</f>
        <v/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/>
      <c r="BO12" s="118" t="str">
        <f>IF(P12=0,"",IF(BN12=0,"",(BN12/P12)))</f>
        <v/>
      </c>
      <c r="BP12" s="119"/>
      <c r="BQ12" s="120" t="str">
        <f>IFERROR(BP12/BN12,"-")</f>
        <v>-</v>
      </c>
      <c r="BR12" s="121"/>
      <c r="BS12" s="122" t="str">
        <f>IFERROR(BR12/BN12,"-")</f>
        <v>-</v>
      </c>
      <c r="BT12" s="123"/>
      <c r="BU12" s="123"/>
      <c r="BV12" s="123"/>
      <c r="BW12" s="124"/>
      <c r="BX12" s="125" t="str">
        <f>IF(P12=0,"",IF(BW12=0,"",(BW12/P12)))</f>
        <v/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 t="str">
        <f>IF(P12=0,"",IF(CF12=0,"",(CF12/P12)))</f>
        <v/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189" t="s">
        <v>136</v>
      </c>
      <c r="C13" s="189"/>
      <c r="D13" s="189"/>
      <c r="E13" s="189"/>
      <c r="F13" s="189" t="s">
        <v>83</v>
      </c>
      <c r="G13" s="88"/>
      <c r="H13" s="88"/>
      <c r="I13" s="88"/>
      <c r="J13" s="180"/>
      <c r="K13" s="79">
        <v>738</v>
      </c>
      <c r="L13" s="79">
        <v>272</v>
      </c>
      <c r="M13" s="79">
        <v>208</v>
      </c>
      <c r="N13" s="89">
        <v>52</v>
      </c>
      <c r="O13" s="90">
        <v>0</v>
      </c>
      <c r="P13" s="91">
        <f>N13+O13</f>
        <v>52</v>
      </c>
      <c r="Q13" s="80">
        <f>IFERROR(P13/M13,"-")</f>
        <v>0.25</v>
      </c>
      <c r="R13" s="79">
        <v>17</v>
      </c>
      <c r="S13" s="79">
        <v>3</v>
      </c>
      <c r="T13" s="80">
        <f>IFERROR(R13/(P13),"-")</f>
        <v>0.32692307692308</v>
      </c>
      <c r="U13" s="186"/>
      <c r="V13" s="82">
        <v>11</v>
      </c>
      <c r="W13" s="80">
        <f>IF(P13=0,"-",V13/P13)</f>
        <v>0.21153846153846</v>
      </c>
      <c r="X13" s="185">
        <v>470000</v>
      </c>
      <c r="Y13" s="186">
        <f>IFERROR(X13/P13,"-")</f>
        <v>9038.4615384615</v>
      </c>
      <c r="Z13" s="186">
        <f>IFERROR(X13/V13,"-")</f>
        <v>42727.272727273</v>
      </c>
      <c r="AA13" s="180"/>
      <c r="AB13" s="83"/>
      <c r="AC13" s="77"/>
      <c r="AD13" s="92">
        <v>1</v>
      </c>
      <c r="AE13" s="93">
        <f>IF(P13=0,"",IF(AD13=0,"",(AD13/P13)))</f>
        <v>0.019230769230769</v>
      </c>
      <c r="AF13" s="92"/>
      <c r="AG13" s="94">
        <f>IFERROR(AF13/AD13,"-")</f>
        <v>0</v>
      </c>
      <c r="AH13" s="95"/>
      <c r="AI13" s="96">
        <f>IFERROR(AH13/AD13,"-")</f>
        <v>0</v>
      </c>
      <c r="AJ13" s="97"/>
      <c r="AK13" s="97"/>
      <c r="AL13" s="97"/>
      <c r="AM13" s="98">
        <v>4</v>
      </c>
      <c r="AN13" s="99">
        <f>IF(P13=0,"",IF(AM13=0,"",(AM13/P13)))</f>
        <v>0.076923076923077</v>
      </c>
      <c r="AO13" s="98"/>
      <c r="AP13" s="100">
        <f>IFERROR(AO13/AM13,"-")</f>
        <v>0</v>
      </c>
      <c r="AQ13" s="101"/>
      <c r="AR13" s="102">
        <f>IFERROR(AQ13/AM13,"-")</f>
        <v>0</v>
      </c>
      <c r="AS13" s="103"/>
      <c r="AT13" s="103"/>
      <c r="AU13" s="103"/>
      <c r="AV13" s="104">
        <v>3</v>
      </c>
      <c r="AW13" s="105">
        <f>IF(P13=0,"",IF(AV13=0,"",(AV13/P13)))</f>
        <v>0.057692307692308</v>
      </c>
      <c r="AX13" s="104"/>
      <c r="AY13" s="106">
        <f>IFERROR(AX13/AV13,"-")</f>
        <v>0</v>
      </c>
      <c r="AZ13" s="107"/>
      <c r="BA13" s="108">
        <f>IFERROR(AZ13/AV13,"-")</f>
        <v>0</v>
      </c>
      <c r="BB13" s="109"/>
      <c r="BC13" s="109"/>
      <c r="BD13" s="109"/>
      <c r="BE13" s="110">
        <v>13</v>
      </c>
      <c r="BF13" s="111">
        <f>IF(P13=0,"",IF(BE13=0,"",(BE13/P13)))</f>
        <v>0.25</v>
      </c>
      <c r="BG13" s="110"/>
      <c r="BH13" s="112">
        <f>IFERROR(BG13/BE13,"-")</f>
        <v>0</v>
      </c>
      <c r="BI13" s="113"/>
      <c r="BJ13" s="114">
        <f>IFERROR(BI13/BE13,"-")</f>
        <v>0</v>
      </c>
      <c r="BK13" s="115"/>
      <c r="BL13" s="115"/>
      <c r="BM13" s="115"/>
      <c r="BN13" s="117">
        <v>19</v>
      </c>
      <c r="BO13" s="118">
        <f>IF(P13=0,"",IF(BN13=0,"",(BN13/P13)))</f>
        <v>0.36538461538462</v>
      </c>
      <c r="BP13" s="119">
        <v>6</v>
      </c>
      <c r="BQ13" s="120">
        <f>IFERROR(BP13/BN13,"-")</f>
        <v>0.31578947368421</v>
      </c>
      <c r="BR13" s="121">
        <v>221000</v>
      </c>
      <c r="BS13" s="122">
        <f>IFERROR(BR13/BN13,"-")</f>
        <v>11631.578947368</v>
      </c>
      <c r="BT13" s="123">
        <v>1</v>
      </c>
      <c r="BU13" s="123">
        <v>1</v>
      </c>
      <c r="BV13" s="123">
        <v>4</v>
      </c>
      <c r="BW13" s="124">
        <v>12</v>
      </c>
      <c r="BX13" s="125">
        <f>IF(P13=0,"",IF(BW13=0,"",(BW13/P13)))</f>
        <v>0.23076923076923</v>
      </c>
      <c r="BY13" s="126">
        <v>5</v>
      </c>
      <c r="BZ13" s="127">
        <f>IFERROR(BY13/BW13,"-")</f>
        <v>0.41666666666667</v>
      </c>
      <c r="CA13" s="128">
        <v>249000</v>
      </c>
      <c r="CB13" s="129">
        <f>IFERROR(CA13/BW13,"-")</f>
        <v>20750</v>
      </c>
      <c r="CC13" s="130">
        <v>2</v>
      </c>
      <c r="CD13" s="130">
        <v>1</v>
      </c>
      <c r="CE13" s="130">
        <v>2</v>
      </c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11</v>
      </c>
      <c r="CP13" s="139">
        <v>470000</v>
      </c>
      <c r="CQ13" s="139">
        <v>185000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189" t="s">
        <v>137</v>
      </c>
      <c r="C14" s="189"/>
      <c r="D14" s="189"/>
      <c r="E14" s="189"/>
      <c r="F14" s="189" t="s">
        <v>83</v>
      </c>
      <c r="G14" s="88"/>
      <c r="H14" s="88"/>
      <c r="I14" s="88"/>
      <c r="J14" s="180"/>
      <c r="K14" s="79">
        <v>42</v>
      </c>
      <c r="L14" s="79">
        <v>33</v>
      </c>
      <c r="M14" s="79">
        <v>25</v>
      </c>
      <c r="N14" s="89">
        <v>2</v>
      </c>
      <c r="O14" s="90">
        <v>0</v>
      </c>
      <c r="P14" s="91">
        <f>N14+O14</f>
        <v>2</v>
      </c>
      <c r="Q14" s="80">
        <f>IFERROR(P14/M14,"-")</f>
        <v>0.08</v>
      </c>
      <c r="R14" s="79">
        <v>1</v>
      </c>
      <c r="S14" s="79">
        <v>0</v>
      </c>
      <c r="T14" s="80">
        <f>IFERROR(R14/(P14),"-")</f>
        <v>0.5</v>
      </c>
      <c r="U14" s="186"/>
      <c r="V14" s="82">
        <v>0</v>
      </c>
      <c r="W14" s="80">
        <f>IF(P14=0,"-",V14/P14)</f>
        <v>0</v>
      </c>
      <c r="X14" s="185">
        <v>0</v>
      </c>
      <c r="Y14" s="186">
        <f>IFERROR(X14/P14,"-")</f>
        <v>0</v>
      </c>
      <c r="Z14" s="186" t="str">
        <f>IFERROR(X14/V14,"-")</f>
        <v>-</v>
      </c>
      <c r="AA14" s="18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/>
      <c r="BF14" s="111">
        <f>IF(P14=0,"",IF(BE14=0,"",(BE14/P14)))</f>
        <v>0</v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>
        <v>2</v>
      </c>
      <c r="BO14" s="118">
        <f>IF(P14=0,"",IF(BN14=0,"",(BN14/P14)))</f>
        <v>1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/>
      <c r="BX14" s="125">
        <f>IF(P14=0,"",IF(BW14=0,"",(BW14/P14)))</f>
        <v>0</v>
      </c>
      <c r="BY14" s="126"/>
      <c r="BZ14" s="127" t="str">
        <f>IFERROR(BY14/BW14,"-")</f>
        <v>-</v>
      </c>
      <c r="CA14" s="128"/>
      <c r="CB14" s="129" t="str">
        <f>IFERROR(CA14/BW14,"-")</f>
        <v>-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0</v>
      </c>
      <c r="CP14" s="139">
        <v>0</v>
      </c>
      <c r="CQ14" s="139"/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189" t="s">
        <v>138</v>
      </c>
      <c r="C15" s="189"/>
      <c r="D15" s="189"/>
      <c r="E15" s="189"/>
      <c r="F15" s="189" t="s">
        <v>83</v>
      </c>
      <c r="G15" s="88"/>
      <c r="H15" s="88"/>
      <c r="I15" s="88"/>
      <c r="J15" s="180"/>
      <c r="K15" s="79">
        <v>9</v>
      </c>
      <c r="L15" s="79">
        <v>5</v>
      </c>
      <c r="M15" s="79">
        <v>1</v>
      </c>
      <c r="N15" s="89">
        <v>1</v>
      </c>
      <c r="O15" s="90">
        <v>0</v>
      </c>
      <c r="P15" s="91">
        <f>N15+O15</f>
        <v>1</v>
      </c>
      <c r="Q15" s="80">
        <f>IFERROR(P15/M15,"-")</f>
        <v>1</v>
      </c>
      <c r="R15" s="79">
        <v>0</v>
      </c>
      <c r="S15" s="79">
        <v>0</v>
      </c>
      <c r="T15" s="80">
        <f>IFERROR(R15/(P15),"-")</f>
        <v>0</v>
      </c>
      <c r="U15" s="186"/>
      <c r="V15" s="82">
        <v>0</v>
      </c>
      <c r="W15" s="80">
        <f>IF(P15=0,"-",V15/P15)</f>
        <v>0</v>
      </c>
      <c r="X15" s="185">
        <v>0</v>
      </c>
      <c r="Y15" s="186">
        <f>IFERROR(X15/P15,"-")</f>
        <v>0</v>
      </c>
      <c r="Z15" s="186" t="str">
        <f>IFERROR(X15/V15,"-")</f>
        <v>-</v>
      </c>
      <c r="AA15" s="18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>
        <f>IF(P15=0,"",IF(BE15=0,"",(BE15/P15)))</f>
        <v>0</v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>
        <v>1</v>
      </c>
      <c r="BO15" s="118">
        <f>IF(P15=0,"",IF(BN15=0,"",(BN15/P15)))</f>
        <v>1</v>
      </c>
      <c r="BP15" s="119"/>
      <c r="BQ15" s="120">
        <f>IFERROR(BP15/BN15,"-")</f>
        <v>0</v>
      </c>
      <c r="BR15" s="121"/>
      <c r="BS15" s="122">
        <f>IFERROR(BR15/BN15,"-")</f>
        <v>0</v>
      </c>
      <c r="BT15" s="123"/>
      <c r="BU15" s="123"/>
      <c r="BV15" s="123"/>
      <c r="BW15" s="124"/>
      <c r="BX15" s="125">
        <f>IF(P15=0,"",IF(BW15=0,"",(BW15/P15)))</f>
        <v>0</v>
      </c>
      <c r="BY15" s="126"/>
      <c r="BZ15" s="127" t="str">
        <f>IFERROR(BY15/BW15,"-")</f>
        <v>-</v>
      </c>
      <c r="CA15" s="128"/>
      <c r="CB15" s="129" t="str">
        <f>IFERROR(CA15/BW15,"-")</f>
        <v>-</v>
      </c>
      <c r="CC15" s="130"/>
      <c r="CD15" s="130"/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0</v>
      </c>
      <c r="CP15" s="139">
        <v>0</v>
      </c>
      <c r="CQ15" s="139"/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30"/>
      <c r="B16" s="85"/>
      <c r="C16" s="86"/>
      <c r="D16" s="86"/>
      <c r="E16" s="86"/>
      <c r="F16" s="87"/>
      <c r="G16" s="88"/>
      <c r="H16" s="88"/>
      <c r="I16" s="88"/>
      <c r="J16" s="181"/>
      <c r="K16" s="34"/>
      <c r="L16" s="34"/>
      <c r="M16" s="31"/>
      <c r="N16" s="23"/>
      <c r="O16" s="23"/>
      <c r="P16" s="23"/>
      <c r="Q16" s="32"/>
      <c r="R16" s="32"/>
      <c r="S16" s="23"/>
      <c r="T16" s="32"/>
      <c r="U16" s="187"/>
      <c r="V16" s="25"/>
      <c r="W16" s="25"/>
      <c r="X16" s="187"/>
      <c r="Y16" s="187"/>
      <c r="Z16" s="187"/>
      <c r="AA16" s="187"/>
      <c r="AB16" s="33"/>
      <c r="AC16" s="57"/>
      <c r="AD16" s="61"/>
      <c r="AE16" s="62"/>
      <c r="AF16" s="61"/>
      <c r="AG16" s="65"/>
      <c r="AH16" s="66"/>
      <c r="AI16" s="67"/>
      <c r="AJ16" s="68"/>
      <c r="AK16" s="68"/>
      <c r="AL16" s="68"/>
      <c r="AM16" s="61"/>
      <c r="AN16" s="62"/>
      <c r="AO16" s="61"/>
      <c r="AP16" s="65"/>
      <c r="AQ16" s="66"/>
      <c r="AR16" s="67"/>
      <c r="AS16" s="68"/>
      <c r="AT16" s="68"/>
      <c r="AU16" s="68"/>
      <c r="AV16" s="61"/>
      <c r="AW16" s="62"/>
      <c r="AX16" s="61"/>
      <c r="AY16" s="65"/>
      <c r="AZ16" s="66"/>
      <c r="BA16" s="67"/>
      <c r="BB16" s="68"/>
      <c r="BC16" s="68"/>
      <c r="BD16" s="68"/>
      <c r="BE16" s="61"/>
      <c r="BF16" s="62"/>
      <c r="BG16" s="61"/>
      <c r="BH16" s="65"/>
      <c r="BI16" s="66"/>
      <c r="BJ16" s="67"/>
      <c r="BK16" s="68"/>
      <c r="BL16" s="68"/>
      <c r="BM16" s="68"/>
      <c r="BN16" s="63"/>
      <c r="BO16" s="64"/>
      <c r="BP16" s="61"/>
      <c r="BQ16" s="65"/>
      <c r="BR16" s="66"/>
      <c r="BS16" s="67"/>
      <c r="BT16" s="68"/>
      <c r="BU16" s="68"/>
      <c r="BV16" s="68"/>
      <c r="BW16" s="63"/>
      <c r="BX16" s="64"/>
      <c r="BY16" s="61"/>
      <c r="BZ16" s="65"/>
      <c r="CA16" s="66"/>
      <c r="CB16" s="67"/>
      <c r="CC16" s="68"/>
      <c r="CD16" s="68"/>
      <c r="CE16" s="68"/>
      <c r="CF16" s="63"/>
      <c r="CG16" s="64"/>
      <c r="CH16" s="61"/>
      <c r="CI16" s="65"/>
      <c r="CJ16" s="66"/>
      <c r="CK16" s="67"/>
      <c r="CL16" s="68"/>
      <c r="CM16" s="68"/>
      <c r="CN16" s="68"/>
      <c r="CO16" s="69"/>
      <c r="CP16" s="66"/>
      <c r="CQ16" s="66"/>
      <c r="CR16" s="66"/>
      <c r="CS16" s="70"/>
    </row>
    <row r="17" spans="1:98">
      <c r="A17" s="30"/>
      <c r="B17" s="37"/>
      <c r="C17" s="21"/>
      <c r="D17" s="21"/>
      <c r="E17" s="21"/>
      <c r="F17" s="22"/>
      <c r="G17" s="36"/>
      <c r="H17" s="36"/>
      <c r="I17" s="73"/>
      <c r="J17" s="182"/>
      <c r="K17" s="34"/>
      <c r="L17" s="34"/>
      <c r="M17" s="31"/>
      <c r="N17" s="23"/>
      <c r="O17" s="23"/>
      <c r="P17" s="23"/>
      <c r="Q17" s="32"/>
      <c r="R17" s="32"/>
      <c r="S17" s="23"/>
      <c r="T17" s="32"/>
      <c r="U17" s="187"/>
      <c r="V17" s="25"/>
      <c r="W17" s="25"/>
      <c r="X17" s="187"/>
      <c r="Y17" s="187"/>
      <c r="Z17" s="187"/>
      <c r="AA17" s="187"/>
      <c r="AB17" s="33"/>
      <c r="AC17" s="59"/>
      <c r="AD17" s="61"/>
      <c r="AE17" s="62"/>
      <c r="AF17" s="61"/>
      <c r="AG17" s="65"/>
      <c r="AH17" s="66"/>
      <c r="AI17" s="67"/>
      <c r="AJ17" s="68"/>
      <c r="AK17" s="68"/>
      <c r="AL17" s="68"/>
      <c r="AM17" s="61"/>
      <c r="AN17" s="62"/>
      <c r="AO17" s="61"/>
      <c r="AP17" s="65"/>
      <c r="AQ17" s="66"/>
      <c r="AR17" s="67"/>
      <c r="AS17" s="68"/>
      <c r="AT17" s="68"/>
      <c r="AU17" s="68"/>
      <c r="AV17" s="61"/>
      <c r="AW17" s="62"/>
      <c r="AX17" s="61"/>
      <c r="AY17" s="65"/>
      <c r="AZ17" s="66"/>
      <c r="BA17" s="67"/>
      <c r="BB17" s="68"/>
      <c r="BC17" s="68"/>
      <c r="BD17" s="68"/>
      <c r="BE17" s="61"/>
      <c r="BF17" s="62"/>
      <c r="BG17" s="61"/>
      <c r="BH17" s="65"/>
      <c r="BI17" s="66"/>
      <c r="BJ17" s="67"/>
      <c r="BK17" s="68"/>
      <c r="BL17" s="68"/>
      <c r="BM17" s="68"/>
      <c r="BN17" s="63"/>
      <c r="BO17" s="64"/>
      <c r="BP17" s="61"/>
      <c r="BQ17" s="65"/>
      <c r="BR17" s="66"/>
      <c r="BS17" s="67"/>
      <c r="BT17" s="68"/>
      <c r="BU17" s="68"/>
      <c r="BV17" s="68"/>
      <c r="BW17" s="63"/>
      <c r="BX17" s="64"/>
      <c r="BY17" s="61"/>
      <c r="BZ17" s="65"/>
      <c r="CA17" s="66"/>
      <c r="CB17" s="67"/>
      <c r="CC17" s="68"/>
      <c r="CD17" s="68"/>
      <c r="CE17" s="68"/>
      <c r="CF17" s="63"/>
      <c r="CG17" s="64"/>
      <c r="CH17" s="61"/>
      <c r="CI17" s="65"/>
      <c r="CJ17" s="66"/>
      <c r="CK17" s="67"/>
      <c r="CL17" s="68"/>
      <c r="CM17" s="68"/>
      <c r="CN17" s="68"/>
      <c r="CO17" s="69"/>
      <c r="CP17" s="66"/>
      <c r="CQ17" s="66"/>
      <c r="CR17" s="66"/>
      <c r="CS17" s="70"/>
    </row>
    <row r="18" spans="1:98">
      <c r="A18" s="19">
        <f>AB18</f>
        <v>0.61635944700461</v>
      </c>
      <c r="B18" s="39"/>
      <c r="C18" s="39"/>
      <c r="D18" s="39"/>
      <c r="E18" s="39"/>
      <c r="F18" s="39"/>
      <c r="G18" s="40" t="s">
        <v>139</v>
      </c>
      <c r="H18" s="40"/>
      <c r="I18" s="40"/>
      <c r="J18" s="183">
        <f>SUM(J6:J17)</f>
        <v>868000</v>
      </c>
      <c r="K18" s="41">
        <f>SUM(K6:K17)</f>
        <v>959</v>
      </c>
      <c r="L18" s="41">
        <f>SUM(L6:L17)</f>
        <v>338</v>
      </c>
      <c r="M18" s="41">
        <f>SUM(M6:M17)</f>
        <v>715</v>
      </c>
      <c r="N18" s="41">
        <f>SUM(N6:N17)</f>
        <v>113</v>
      </c>
      <c r="O18" s="41">
        <f>SUM(O6:O17)</f>
        <v>0</v>
      </c>
      <c r="P18" s="41">
        <f>SUM(P6:P17)</f>
        <v>113</v>
      </c>
      <c r="Q18" s="42">
        <f>IFERROR(P18/M18,"-")</f>
        <v>0.15804195804196</v>
      </c>
      <c r="R18" s="76">
        <f>SUM(R6:R17)</f>
        <v>32</v>
      </c>
      <c r="S18" s="76">
        <f>SUM(S6:S17)</f>
        <v>13</v>
      </c>
      <c r="T18" s="42">
        <f>IFERROR(R18/P18,"-")</f>
        <v>0.28318584070796</v>
      </c>
      <c r="U18" s="188">
        <f>IFERROR(J18/P18,"-")</f>
        <v>7681.4159292035</v>
      </c>
      <c r="V18" s="44">
        <f>SUM(V6:V17)</f>
        <v>20</v>
      </c>
      <c r="W18" s="42">
        <f>IFERROR(V18/P18,"-")</f>
        <v>0.17699115044248</v>
      </c>
      <c r="X18" s="183">
        <f>SUM(X6:X17)</f>
        <v>535000</v>
      </c>
      <c r="Y18" s="183">
        <f>IFERROR(X18/P18,"-")</f>
        <v>4734.5132743363</v>
      </c>
      <c r="Z18" s="183">
        <f>IFERROR(X18/V18,"-")</f>
        <v>26750</v>
      </c>
      <c r="AA18" s="183">
        <f>X18-J18</f>
        <v>-333000</v>
      </c>
      <c r="AB18" s="45">
        <f>X18/J18</f>
        <v>0.61635944700461</v>
      </c>
      <c r="AC18" s="58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/>
      <c r="CC18" s="60"/>
      <c r="CD18" s="60"/>
      <c r="CE18" s="60"/>
      <c r="CF18" s="60"/>
      <c r="CG18" s="60"/>
      <c r="CH18" s="60"/>
      <c r="CI18" s="60"/>
      <c r="CJ18" s="60"/>
      <c r="CK18" s="60"/>
      <c r="CL18" s="60"/>
      <c r="CM18" s="60"/>
      <c r="CN18" s="60"/>
      <c r="CO18" s="60"/>
      <c r="CP18" s="60"/>
      <c r="CQ18" s="60"/>
      <c r="CR18" s="60"/>
      <c r="CS18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5"/>
    <mergeCell ref="J10:J15"/>
    <mergeCell ref="U10:U15"/>
    <mergeCell ref="AA10:AA15"/>
    <mergeCell ref="AB10:AB15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30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31</v>
      </c>
      <c r="CP2" s="158" t="s">
        <v>32</v>
      </c>
      <c r="CQ2" s="146" t="s">
        <v>33</v>
      </c>
      <c r="CR2" s="147"/>
      <c r="CS2" s="148"/>
    </row>
    <row r="3" spans="1:98" customHeight="1" ht="14.25">
      <c r="A3" s="11" t="s">
        <v>140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35</v>
      </c>
      <c r="AE3" s="150"/>
      <c r="AF3" s="150"/>
      <c r="AG3" s="150"/>
      <c r="AH3" s="150"/>
      <c r="AI3" s="150"/>
      <c r="AJ3" s="150"/>
      <c r="AK3" s="150"/>
      <c r="AL3" s="150"/>
      <c r="AM3" s="161" t="s">
        <v>36</v>
      </c>
      <c r="AN3" s="162"/>
      <c r="AO3" s="162"/>
      <c r="AP3" s="162"/>
      <c r="AQ3" s="162"/>
      <c r="AR3" s="162"/>
      <c r="AS3" s="162"/>
      <c r="AT3" s="162"/>
      <c r="AU3" s="163"/>
      <c r="AV3" s="164" t="s">
        <v>37</v>
      </c>
      <c r="AW3" s="165"/>
      <c r="AX3" s="165"/>
      <c r="AY3" s="165"/>
      <c r="AZ3" s="165"/>
      <c r="BA3" s="165"/>
      <c r="BB3" s="165"/>
      <c r="BC3" s="165"/>
      <c r="BD3" s="166"/>
      <c r="BE3" s="167" t="s">
        <v>38</v>
      </c>
      <c r="BF3" s="168"/>
      <c r="BG3" s="168"/>
      <c r="BH3" s="168"/>
      <c r="BI3" s="168"/>
      <c r="BJ3" s="168"/>
      <c r="BK3" s="168"/>
      <c r="BL3" s="168"/>
      <c r="BM3" s="169"/>
      <c r="BN3" s="170" t="s">
        <v>39</v>
      </c>
      <c r="BO3" s="171"/>
      <c r="BP3" s="171"/>
      <c r="BQ3" s="171"/>
      <c r="BR3" s="171"/>
      <c r="BS3" s="171"/>
      <c r="BT3" s="171"/>
      <c r="BU3" s="171"/>
      <c r="BV3" s="172"/>
      <c r="BW3" s="173" t="s">
        <v>40</v>
      </c>
      <c r="BX3" s="174"/>
      <c r="BY3" s="174"/>
      <c r="BZ3" s="174"/>
      <c r="CA3" s="174"/>
      <c r="CB3" s="174"/>
      <c r="CC3" s="174"/>
      <c r="CD3" s="174"/>
      <c r="CE3" s="175"/>
      <c r="CF3" s="176" t="s">
        <v>41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42</v>
      </c>
      <c r="CR3" s="152"/>
      <c r="CS3" s="153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6" t="s">
        <v>52</v>
      </c>
      <c r="BO4" s="116" t="s">
        <v>53</v>
      </c>
      <c r="BP4" s="116" t="s">
        <v>54</v>
      </c>
      <c r="BQ4" s="116" t="s">
        <v>17</v>
      </c>
      <c r="BR4" s="116" t="s">
        <v>55</v>
      </c>
      <c r="BS4" s="116" t="s">
        <v>56</v>
      </c>
      <c r="BT4" s="116" t="s">
        <v>57</v>
      </c>
      <c r="BU4" s="116" t="s">
        <v>58</v>
      </c>
      <c r="BV4" s="116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157"/>
      <c r="CP4" s="160"/>
      <c r="CQ4" s="52" t="s">
        <v>60</v>
      </c>
      <c r="CR4" s="52" t="s">
        <v>61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0.19333333333333</v>
      </c>
      <c r="B6" s="189" t="s">
        <v>141</v>
      </c>
      <c r="C6" s="189" t="s">
        <v>142</v>
      </c>
      <c r="D6" s="189" t="s">
        <v>143</v>
      </c>
      <c r="E6" s="189" t="s">
        <v>144</v>
      </c>
      <c r="F6" s="189" t="s">
        <v>65</v>
      </c>
      <c r="G6" s="88" t="s">
        <v>145</v>
      </c>
      <c r="H6" s="88" t="s">
        <v>146</v>
      </c>
      <c r="I6" s="88" t="s">
        <v>147</v>
      </c>
      <c r="J6" s="180">
        <v>150000</v>
      </c>
      <c r="K6" s="79">
        <v>51</v>
      </c>
      <c r="L6" s="79">
        <v>0</v>
      </c>
      <c r="M6" s="79">
        <v>253</v>
      </c>
      <c r="N6" s="89">
        <v>25</v>
      </c>
      <c r="O6" s="90">
        <v>0</v>
      </c>
      <c r="P6" s="91">
        <f>N6+O6</f>
        <v>25</v>
      </c>
      <c r="Q6" s="80">
        <f>IFERROR(P6/M6,"-")</f>
        <v>0.098814229249012</v>
      </c>
      <c r="R6" s="79">
        <v>2</v>
      </c>
      <c r="S6" s="79">
        <v>8</v>
      </c>
      <c r="T6" s="80">
        <f>IFERROR(R6/(P6),"-")</f>
        <v>0.08</v>
      </c>
      <c r="U6" s="186">
        <f>IFERROR(J6/SUM(N6:O7),"-")</f>
        <v>1304.347826087</v>
      </c>
      <c r="V6" s="82">
        <v>2</v>
      </c>
      <c r="W6" s="80">
        <f>IF(P6=0,"-",V6/P6)</f>
        <v>0.08</v>
      </c>
      <c r="X6" s="185">
        <v>21000</v>
      </c>
      <c r="Y6" s="186">
        <f>IFERROR(X6/P6,"-")</f>
        <v>840</v>
      </c>
      <c r="Z6" s="186">
        <f>IFERROR(X6/V6,"-")</f>
        <v>10500</v>
      </c>
      <c r="AA6" s="180">
        <f>SUM(X6:X7)-SUM(J6:J7)</f>
        <v>-121000</v>
      </c>
      <c r="AB6" s="83">
        <f>SUM(X6:X7)/SUM(J6:J7)</f>
        <v>0.19333333333333</v>
      </c>
      <c r="AC6" s="77"/>
      <c r="AD6" s="92">
        <v>3</v>
      </c>
      <c r="AE6" s="93">
        <f>IF(P6=0,"",IF(AD6=0,"",(AD6/P6)))</f>
        <v>0.12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9</v>
      </c>
      <c r="AN6" s="99">
        <f>IF(P6=0,"",IF(AM6=0,"",(AM6/P6)))</f>
        <v>0.36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6</v>
      </c>
      <c r="AW6" s="105">
        <f>IF(P6=0,"",IF(AV6=0,"",(AV6/P6)))</f>
        <v>0.24</v>
      </c>
      <c r="AX6" s="104">
        <v>1</v>
      </c>
      <c r="AY6" s="106">
        <f>IFERROR(AX6/AV6,"-")</f>
        <v>0.16666666666667</v>
      </c>
      <c r="AZ6" s="107">
        <v>13000</v>
      </c>
      <c r="BA6" s="108">
        <f>IFERROR(AZ6/AV6,"-")</f>
        <v>2166.6666666667</v>
      </c>
      <c r="BB6" s="109"/>
      <c r="BC6" s="109"/>
      <c r="BD6" s="109">
        <v>1</v>
      </c>
      <c r="BE6" s="110">
        <v>6</v>
      </c>
      <c r="BF6" s="111">
        <f>IF(P6=0,"",IF(BE6=0,"",(BE6/P6)))</f>
        <v>0.24</v>
      </c>
      <c r="BG6" s="110">
        <v>1</v>
      </c>
      <c r="BH6" s="112">
        <f>IFERROR(BG6/BE6,"-")</f>
        <v>0.16666666666667</v>
      </c>
      <c r="BI6" s="113">
        <v>8000</v>
      </c>
      <c r="BJ6" s="114">
        <f>IFERROR(BI6/BE6,"-")</f>
        <v>1333.3333333333</v>
      </c>
      <c r="BK6" s="115"/>
      <c r="BL6" s="115">
        <v>1</v>
      </c>
      <c r="BM6" s="115"/>
      <c r="BN6" s="117"/>
      <c r="BO6" s="118">
        <f>IF(P6=0,"",IF(BN6=0,"",(BN6/P6)))</f>
        <v>0</v>
      </c>
      <c r="BP6" s="119"/>
      <c r="BQ6" s="120" t="str">
        <f>IFERROR(BP6/BN6,"-")</f>
        <v>-</v>
      </c>
      <c r="BR6" s="121"/>
      <c r="BS6" s="122" t="str">
        <f>IFERROR(BR6/BN6,"-")</f>
        <v>-</v>
      </c>
      <c r="BT6" s="123"/>
      <c r="BU6" s="123"/>
      <c r="BV6" s="123"/>
      <c r="BW6" s="124">
        <v>1</v>
      </c>
      <c r="BX6" s="125">
        <f>IF(P6=0,"",IF(BW6=0,"",(BW6/P6)))</f>
        <v>0.04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2</v>
      </c>
      <c r="CP6" s="139">
        <v>21000</v>
      </c>
      <c r="CQ6" s="139">
        <v>13000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148</v>
      </c>
      <c r="C7" s="189"/>
      <c r="D7" s="189"/>
      <c r="E7" s="189"/>
      <c r="F7" s="189" t="s">
        <v>83</v>
      </c>
      <c r="G7" s="88"/>
      <c r="H7" s="88"/>
      <c r="I7" s="88"/>
      <c r="J7" s="180"/>
      <c r="K7" s="79">
        <v>252</v>
      </c>
      <c r="L7" s="79">
        <v>188</v>
      </c>
      <c r="M7" s="79">
        <v>190</v>
      </c>
      <c r="N7" s="89">
        <v>90</v>
      </c>
      <c r="O7" s="90">
        <v>0</v>
      </c>
      <c r="P7" s="91">
        <f>N7+O7</f>
        <v>90</v>
      </c>
      <c r="Q7" s="80">
        <f>IFERROR(P7/M7,"-")</f>
        <v>0.47368421052632</v>
      </c>
      <c r="R7" s="79">
        <v>8</v>
      </c>
      <c r="S7" s="79">
        <v>17</v>
      </c>
      <c r="T7" s="80">
        <f>IFERROR(R7/(P7),"-")</f>
        <v>0.088888888888889</v>
      </c>
      <c r="U7" s="186"/>
      <c r="V7" s="82">
        <v>1</v>
      </c>
      <c r="W7" s="80">
        <f>IF(P7=0,"-",V7/P7)</f>
        <v>0.011111111111111</v>
      </c>
      <c r="X7" s="185">
        <v>8000</v>
      </c>
      <c r="Y7" s="186">
        <f>IFERROR(X7/P7,"-")</f>
        <v>88.888888888889</v>
      </c>
      <c r="Z7" s="186">
        <f>IFERROR(X7/V7,"-")</f>
        <v>8000</v>
      </c>
      <c r="AA7" s="180"/>
      <c r="AB7" s="83"/>
      <c r="AC7" s="77"/>
      <c r="AD7" s="92">
        <v>1</v>
      </c>
      <c r="AE7" s="93">
        <f>IF(P7=0,"",IF(AD7=0,"",(AD7/P7)))</f>
        <v>0.011111111111111</v>
      </c>
      <c r="AF7" s="92"/>
      <c r="AG7" s="94">
        <f>IFERROR(AF7/AD7,"-")</f>
        <v>0</v>
      </c>
      <c r="AH7" s="95"/>
      <c r="AI7" s="96">
        <f>IFERROR(AH7/AD7,"-")</f>
        <v>0</v>
      </c>
      <c r="AJ7" s="97"/>
      <c r="AK7" s="97"/>
      <c r="AL7" s="97"/>
      <c r="AM7" s="98">
        <v>20</v>
      </c>
      <c r="AN7" s="99">
        <f>IF(P7=0,"",IF(AM7=0,"",(AM7/P7)))</f>
        <v>0.22222222222222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13</v>
      </c>
      <c r="AW7" s="105">
        <f>IF(P7=0,"",IF(AV7=0,"",(AV7/P7)))</f>
        <v>0.14444444444444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26</v>
      </c>
      <c r="BF7" s="111">
        <f>IF(P7=0,"",IF(BE7=0,"",(BE7/P7)))</f>
        <v>0.28888888888889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24</v>
      </c>
      <c r="BO7" s="118">
        <f>IF(P7=0,"",IF(BN7=0,"",(BN7/P7)))</f>
        <v>0.26666666666667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5</v>
      </c>
      <c r="BX7" s="125">
        <f>IF(P7=0,"",IF(BW7=0,"",(BW7/P7)))</f>
        <v>0.055555555555556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>
        <v>1</v>
      </c>
      <c r="CG7" s="132">
        <f>IF(P7=0,"",IF(CF7=0,"",(CF7/P7)))</f>
        <v>0.011111111111111</v>
      </c>
      <c r="CH7" s="133">
        <v>1</v>
      </c>
      <c r="CI7" s="134">
        <f>IFERROR(CH7/CF7,"-")</f>
        <v>1</v>
      </c>
      <c r="CJ7" s="135">
        <v>8000</v>
      </c>
      <c r="CK7" s="136">
        <f>IFERROR(CJ7/CF7,"-")</f>
        <v>8000</v>
      </c>
      <c r="CL7" s="137"/>
      <c r="CM7" s="137">
        <v>1</v>
      </c>
      <c r="CN7" s="137"/>
      <c r="CO7" s="138">
        <v>1</v>
      </c>
      <c r="CP7" s="139">
        <v>8000</v>
      </c>
      <c r="CQ7" s="139">
        <v>8000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30"/>
      <c r="B8" s="85"/>
      <c r="C8" s="86"/>
      <c r="D8" s="86"/>
      <c r="E8" s="86"/>
      <c r="F8" s="87"/>
      <c r="G8" s="88"/>
      <c r="H8" s="88"/>
      <c r="I8" s="88"/>
      <c r="J8" s="181"/>
      <c r="K8" s="34"/>
      <c r="L8" s="34"/>
      <c r="M8" s="31"/>
      <c r="N8" s="23"/>
      <c r="O8" s="23"/>
      <c r="P8" s="23"/>
      <c r="Q8" s="32"/>
      <c r="R8" s="32"/>
      <c r="S8" s="23"/>
      <c r="T8" s="32"/>
      <c r="U8" s="187"/>
      <c r="V8" s="25"/>
      <c r="W8" s="25"/>
      <c r="X8" s="187"/>
      <c r="Y8" s="187"/>
      <c r="Z8" s="187"/>
      <c r="AA8" s="187"/>
      <c r="AB8" s="33"/>
      <c r="AC8" s="57"/>
      <c r="AD8" s="61"/>
      <c r="AE8" s="62"/>
      <c r="AF8" s="61"/>
      <c r="AG8" s="65"/>
      <c r="AH8" s="66"/>
      <c r="AI8" s="67"/>
      <c r="AJ8" s="68"/>
      <c r="AK8" s="68"/>
      <c r="AL8" s="68"/>
      <c r="AM8" s="61"/>
      <c r="AN8" s="62"/>
      <c r="AO8" s="61"/>
      <c r="AP8" s="65"/>
      <c r="AQ8" s="66"/>
      <c r="AR8" s="67"/>
      <c r="AS8" s="68"/>
      <c r="AT8" s="68"/>
      <c r="AU8" s="68"/>
      <c r="AV8" s="61"/>
      <c r="AW8" s="62"/>
      <c r="AX8" s="61"/>
      <c r="AY8" s="65"/>
      <c r="AZ8" s="66"/>
      <c r="BA8" s="67"/>
      <c r="BB8" s="68"/>
      <c r="BC8" s="68"/>
      <c r="BD8" s="68"/>
      <c r="BE8" s="61"/>
      <c r="BF8" s="62"/>
      <c r="BG8" s="61"/>
      <c r="BH8" s="65"/>
      <c r="BI8" s="66"/>
      <c r="BJ8" s="67"/>
      <c r="BK8" s="68"/>
      <c r="BL8" s="68"/>
      <c r="BM8" s="68"/>
      <c r="BN8" s="63"/>
      <c r="BO8" s="64"/>
      <c r="BP8" s="61"/>
      <c r="BQ8" s="65"/>
      <c r="BR8" s="66"/>
      <c r="BS8" s="67"/>
      <c r="BT8" s="68"/>
      <c r="BU8" s="68"/>
      <c r="BV8" s="68"/>
      <c r="BW8" s="63"/>
      <c r="BX8" s="64"/>
      <c r="BY8" s="61"/>
      <c r="BZ8" s="65"/>
      <c r="CA8" s="66"/>
      <c r="CB8" s="67"/>
      <c r="CC8" s="68"/>
      <c r="CD8" s="68"/>
      <c r="CE8" s="68"/>
      <c r="CF8" s="63"/>
      <c r="CG8" s="64"/>
      <c r="CH8" s="61"/>
      <c r="CI8" s="65"/>
      <c r="CJ8" s="66"/>
      <c r="CK8" s="67"/>
      <c r="CL8" s="68"/>
      <c r="CM8" s="68"/>
      <c r="CN8" s="68"/>
      <c r="CO8" s="69"/>
      <c r="CP8" s="66"/>
      <c r="CQ8" s="66"/>
      <c r="CR8" s="66"/>
      <c r="CS8" s="70"/>
    </row>
    <row r="9" spans="1:98">
      <c r="A9" s="30"/>
      <c r="B9" s="37"/>
      <c r="C9" s="21"/>
      <c r="D9" s="21"/>
      <c r="E9" s="21"/>
      <c r="F9" s="22"/>
      <c r="G9" s="36"/>
      <c r="H9" s="36"/>
      <c r="I9" s="73"/>
      <c r="J9" s="182"/>
      <c r="K9" s="34"/>
      <c r="L9" s="34"/>
      <c r="M9" s="31"/>
      <c r="N9" s="23"/>
      <c r="O9" s="23"/>
      <c r="P9" s="23"/>
      <c r="Q9" s="32"/>
      <c r="R9" s="32"/>
      <c r="S9" s="23"/>
      <c r="T9" s="32"/>
      <c r="U9" s="187"/>
      <c r="V9" s="25"/>
      <c r="W9" s="25"/>
      <c r="X9" s="187"/>
      <c r="Y9" s="187"/>
      <c r="Z9" s="187"/>
      <c r="AA9" s="187"/>
      <c r="AB9" s="33"/>
      <c r="AC9" s="59"/>
      <c r="AD9" s="61"/>
      <c r="AE9" s="62"/>
      <c r="AF9" s="61"/>
      <c r="AG9" s="65"/>
      <c r="AH9" s="66"/>
      <c r="AI9" s="67"/>
      <c r="AJ9" s="68"/>
      <c r="AK9" s="68"/>
      <c r="AL9" s="68"/>
      <c r="AM9" s="61"/>
      <c r="AN9" s="62"/>
      <c r="AO9" s="61"/>
      <c r="AP9" s="65"/>
      <c r="AQ9" s="66"/>
      <c r="AR9" s="67"/>
      <c r="AS9" s="68"/>
      <c r="AT9" s="68"/>
      <c r="AU9" s="68"/>
      <c r="AV9" s="61"/>
      <c r="AW9" s="62"/>
      <c r="AX9" s="61"/>
      <c r="AY9" s="65"/>
      <c r="AZ9" s="66"/>
      <c r="BA9" s="67"/>
      <c r="BB9" s="68"/>
      <c r="BC9" s="68"/>
      <c r="BD9" s="68"/>
      <c r="BE9" s="61"/>
      <c r="BF9" s="62"/>
      <c r="BG9" s="61"/>
      <c r="BH9" s="65"/>
      <c r="BI9" s="66"/>
      <c r="BJ9" s="67"/>
      <c r="BK9" s="68"/>
      <c r="BL9" s="68"/>
      <c r="BM9" s="68"/>
      <c r="BN9" s="63"/>
      <c r="BO9" s="64"/>
      <c r="BP9" s="61"/>
      <c r="BQ9" s="65"/>
      <c r="BR9" s="66"/>
      <c r="BS9" s="67"/>
      <c r="BT9" s="68"/>
      <c r="BU9" s="68"/>
      <c r="BV9" s="68"/>
      <c r="BW9" s="63"/>
      <c r="BX9" s="64"/>
      <c r="BY9" s="61"/>
      <c r="BZ9" s="65"/>
      <c r="CA9" s="66"/>
      <c r="CB9" s="67"/>
      <c r="CC9" s="68"/>
      <c r="CD9" s="68"/>
      <c r="CE9" s="68"/>
      <c r="CF9" s="63"/>
      <c r="CG9" s="64"/>
      <c r="CH9" s="61"/>
      <c r="CI9" s="65"/>
      <c r="CJ9" s="66"/>
      <c r="CK9" s="67"/>
      <c r="CL9" s="68"/>
      <c r="CM9" s="68"/>
      <c r="CN9" s="68"/>
      <c r="CO9" s="69"/>
      <c r="CP9" s="66"/>
      <c r="CQ9" s="66"/>
      <c r="CR9" s="66"/>
      <c r="CS9" s="70"/>
    </row>
    <row r="10" spans="1:98">
      <c r="A10" s="19">
        <f>AB10</f>
        <v>0.19333333333333</v>
      </c>
      <c r="B10" s="39"/>
      <c r="C10" s="39"/>
      <c r="D10" s="39"/>
      <c r="E10" s="39"/>
      <c r="F10" s="39"/>
      <c r="G10" s="40" t="s">
        <v>149</v>
      </c>
      <c r="H10" s="40"/>
      <c r="I10" s="40"/>
      <c r="J10" s="183">
        <f>SUM(J6:J9)</f>
        <v>150000</v>
      </c>
      <c r="K10" s="41">
        <f>SUM(K6:K9)</f>
        <v>303</v>
      </c>
      <c r="L10" s="41">
        <f>SUM(L6:L9)</f>
        <v>188</v>
      </c>
      <c r="M10" s="41">
        <f>SUM(M6:M9)</f>
        <v>443</v>
      </c>
      <c r="N10" s="41">
        <f>SUM(N6:N9)</f>
        <v>115</v>
      </c>
      <c r="O10" s="41">
        <f>SUM(O6:O9)</f>
        <v>0</v>
      </c>
      <c r="P10" s="41">
        <f>SUM(P6:P9)</f>
        <v>115</v>
      </c>
      <c r="Q10" s="42">
        <f>IFERROR(P10/M10,"-")</f>
        <v>0.25959367945824</v>
      </c>
      <c r="R10" s="76">
        <f>SUM(R6:R9)</f>
        <v>10</v>
      </c>
      <c r="S10" s="76">
        <f>SUM(S6:S9)</f>
        <v>25</v>
      </c>
      <c r="T10" s="42">
        <f>IFERROR(R10/P10,"-")</f>
        <v>0.08695652173913</v>
      </c>
      <c r="U10" s="188">
        <f>IFERROR(J10/P10,"-")</f>
        <v>1304.347826087</v>
      </c>
      <c r="V10" s="44">
        <f>SUM(V6:V9)</f>
        <v>3</v>
      </c>
      <c r="W10" s="42">
        <f>IFERROR(V10/P10,"-")</f>
        <v>0.026086956521739</v>
      </c>
      <c r="X10" s="183">
        <f>SUM(X6:X9)</f>
        <v>29000</v>
      </c>
      <c r="Y10" s="183">
        <f>IFERROR(X10/P10,"-")</f>
        <v>252.17391304348</v>
      </c>
      <c r="Z10" s="183">
        <f>IFERROR(X10/V10,"-")</f>
        <v>9666.6666666667</v>
      </c>
      <c r="AA10" s="183">
        <f>X10-J10</f>
        <v>-121000</v>
      </c>
      <c r="AB10" s="45">
        <f>X10/J10</f>
        <v>0.19333333333333</v>
      </c>
      <c r="AC10" s="58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index</vt:lpstr>
      <vt:lpstr>新聞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