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<sst xmlns="http://schemas.openxmlformats.org/spreadsheetml/2006/main" uniqueCount="175">
  <si>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</si>
  <si>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</si>
  <si>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</si>
  <si>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</si>
  <si>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</si>
  <si>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</si>
  <si>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</si>
  <si>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</si>
  <si>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</si>
  <si>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</si>
  <si>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</si>
  <si>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</si>
  <si>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</si>
  <si>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</si>
  <si>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</si>
  <si>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</si>
  <si>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</si>
  <si>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</si>
  <si>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</si>
  <si>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</si>
  <si>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</si>
  <si>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</si>
  <si>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</si>
  <si>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</si>
  <si>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</si>
  <si>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</si>
  <si>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</si>
  <si>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</si>
  <si>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</si>
  <si>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</si>
  <si>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</si>
  <si>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</si>
  <si>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</si>
  <si>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</si>
  <si>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</si>
  <si>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</si>
  <si>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</si>
  <si>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</si>
  <si>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</si>
  <si>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</si>
  <si>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</si>
  <si>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</si>
  <si>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</si>
  <si>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</si>
  <si>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</si>
  <si>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</si>
  <si>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</si>
  <si>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</si>
  <si>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</si>
  <si>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</si>
  <si>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</si>
  <si>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</si>
  <si>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</si>
  <si>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</si>
  <si>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</si>
  <si>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</si>
  <si>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</si>
  <si>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</si>
  <si>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</si>
  <si>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</si>
  <si>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</si>
  <si>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</si>
  <si>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sd1733</t>
  </si>
  <si>
    <t>デリヘル版（塩見彩）</t>
  </si>
  <si>
    <t>お願い一度だけ試してダメならすぐ退会していいから</t>
  </si>
  <si>
    <t>lp02</t>
  </si>
  <si>
    <t>サンスポ関東</t>
  </si>
  <si>
    <t>4C終面全5段</t>
  </si>
  <si>
    <t>3月20日(土)</t>
  </si>
  <si>
    <t>sd1734</t>
  </si>
  <si>
    <t>空電</t>
  </si>
  <si>
    <t>sd1735</t>
  </si>
  <si>
    <t>サンスポ関西</t>
  </si>
  <si>
    <t>全5段</t>
  </si>
  <si>
    <t>3月07日(日)</t>
  </si>
  <si>
    <t>sd1736</t>
  </si>
  <si>
    <t>sd1737</t>
  </si>
  <si>
    <t>新書籍版（塩見彩）</t>
  </si>
  <si>
    <t>久々に興奮しました</t>
  </si>
  <si>
    <t>3月14日(日)</t>
  </si>
  <si>
    <t>sd1738</t>
  </si>
  <si>
    <t>sd1739</t>
  </si>
  <si>
    <t>①旧デイリー風（塩見彩）</t>
  </si>
  <si>
    <t>①1日1回かんたん出会い隙間時間に少しだけでOK</t>
  </si>
  <si>
    <t>半2段・半3段つかみ10段保証</t>
  </si>
  <si>
    <t>1～10日</t>
  </si>
  <si>
    <t>sd1740</t>
  </si>
  <si>
    <t>②大正版（）</t>
  </si>
  <si>
    <t>160「直で会う！オンラインなんて面倒だ。」</t>
  </si>
  <si>
    <t>11～20日</t>
  </si>
  <si>
    <t>sd1741</t>
  </si>
  <si>
    <t>③胸の上広告版（）</t>
  </si>
  <si>
    <t>161「出会い24時！いっぱい誘われすぎて申し訳ない」</t>
  </si>
  <si>
    <t>21～31日</t>
  </si>
  <si>
    <t>sd1742</t>
  </si>
  <si>
    <t>(空電共通)</t>
  </si>
  <si>
    <t>sd1743</t>
  </si>
  <si>
    <t>①旧デイリー風（）</t>
  </si>
  <si>
    <t>sd1744</t>
  </si>
  <si>
    <t>sd1745</t>
  </si>
  <si>
    <t>sd1746</t>
  </si>
  <si>
    <t>sd1747</t>
  </si>
  <si>
    <t>大正版（塩見彩）</t>
  </si>
  <si>
    <t>159「加齢臭、薄毛、肥満、そのままでいいの！！」</t>
  </si>
  <si>
    <t>スポニチ関東</t>
  </si>
  <si>
    <t>4C雑報</t>
  </si>
  <si>
    <t>3月06日(土)</t>
  </si>
  <si>
    <t>sd1748</t>
  </si>
  <si>
    <t>sd1749</t>
  </si>
  <si>
    <t>興奮版（塩見彩）</t>
  </si>
  <si>
    <t>sd1750</t>
  </si>
  <si>
    <t>sd1751</t>
  </si>
  <si>
    <t>コンパニオン版（塩見彩）</t>
  </si>
  <si>
    <t>sd1752</t>
  </si>
  <si>
    <t>sd1753</t>
  </si>
  <si>
    <t>旧デイリー風（塩見彩）</t>
  </si>
  <si>
    <t>162「男性が不足しているため、取り合いになりません」</t>
  </si>
  <si>
    <t>3月28日(日)</t>
  </si>
  <si>
    <t>sd1754</t>
  </si>
  <si>
    <t>sd1755</t>
  </si>
  <si>
    <t>東スポ・大スポ・九スポ・中京</t>
  </si>
  <si>
    <t>記事枠</t>
  </si>
  <si>
    <t>3月25日(木)</t>
  </si>
  <si>
    <t>sd1756</t>
  </si>
  <si>
    <t>sd1757</t>
  </si>
  <si>
    <t>記事(ノーマル)（）</t>
  </si>
  <si>
    <t>デイリースポーツ関西</t>
  </si>
  <si>
    <t>4C記事枠</t>
  </si>
  <si>
    <t>sd1758</t>
  </si>
  <si>
    <t>記事(黄)（）</t>
  </si>
  <si>
    <t>3月13日(土)</t>
  </si>
  <si>
    <t>sd1759</t>
  </si>
  <si>
    <t>記事(赤)（）</t>
  </si>
  <si>
    <t>3月21日(日)</t>
  </si>
  <si>
    <t>sd1760</t>
  </si>
  <si>
    <t>記事(青)（）</t>
  </si>
  <si>
    <t>3月27日(土)</t>
  </si>
  <si>
    <t>sd1761</t>
  </si>
  <si>
    <t>共通</t>
  </si>
  <si>
    <t>新聞 TOTAL</t>
  </si>
  <si>
    <t>●雑誌 広告</t>
  </si>
  <si>
    <t>dz118</t>
  </si>
  <si>
    <t>ぶんか社</t>
  </si>
  <si>
    <t>黄色黒版（ソフトver）（塩見彩）</t>
  </si>
  <si>
    <t>女性が好きな私にとって神サイトです</t>
  </si>
  <si>
    <t>EX MAX</t>
  </si>
  <si>
    <t>表4</t>
  </si>
  <si>
    <t>3月26日(金)</t>
  </si>
  <si>
    <t>dz119</t>
  </si>
  <si>
    <t>ak286</t>
  </si>
  <si>
    <t>大洋図書</t>
  </si>
  <si>
    <t>2Pスポーツ新聞_v01_どきどき(塩見彩さん)</t>
  </si>
  <si>
    <t>実話ナックルズGOLD</t>
  </si>
  <si>
    <t>4C2P</t>
  </si>
  <si>
    <t>3月08日(月)</t>
  </si>
  <si>
    <t>ak287</t>
  </si>
  <si>
    <t>ht193</t>
  </si>
  <si>
    <t>RNパック</t>
  </si>
  <si>
    <t>3月01日(月)</t>
  </si>
  <si>
    <t>ht194</t>
  </si>
  <si>
    <t>ht195</t>
  </si>
  <si>
    <t>ht196</t>
  </si>
  <si>
    <t>ht197</t>
  </si>
  <si>
    <t>ht198</t>
  </si>
  <si>
    <t>雑誌 TOTAL</t>
  </si>
  <si>
    <t>●DVD 広告</t>
  </si>
  <si>
    <t>pk247</t>
  </si>
  <si>
    <t>三和出版</t>
  </si>
  <si>
    <t>DVD漫画たかし</t>
  </si>
  <si>
    <t>A4、全国書店売、1480円、3万部</t>
  </si>
  <si>
    <t>衝撃的浮気映像</t>
  </si>
  <si>
    <t>DVD貼付面4C1/3P</t>
  </si>
  <si>
    <t>3月22日(月)</t>
  </si>
  <si>
    <t>pk248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</si>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</sst>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29</v>
      </c>
      <c r="D6" s="180">
        <v>1494000</v>
      </c>
      <c r="E6" s="79">
        <v>751</v>
      </c>
      <c r="F6" s="79">
        <v>296</v>
      </c>
      <c r="G6" s="79">
        <v>1171</v>
      </c>
      <c r="H6" s="89">
        <v>117</v>
      </c>
      <c r="I6" s="90">
        <v>0</v>
      </c>
      <c r="J6" s="143">
        <f>H6+I6</f>
        <v>117</v>
      </c>
      <c r="K6" s="80">
        <f>IFERROR(J6/G6,"-")</f>
        <v>0.099914602903501</v>
      </c>
      <c r="L6" s="79">
        <v>29</v>
      </c>
      <c r="M6" s="79">
        <v>20</v>
      </c>
      <c r="N6" s="80">
        <f>IFERROR(L6/J6,"-")</f>
        <v>0.24786324786325</v>
      </c>
      <c r="O6" s="81">
        <f>IFERROR(D6/J6,"-")</f>
        <v>12769.230769231</v>
      </c>
      <c r="P6" s="82">
        <v>39</v>
      </c>
      <c r="Q6" s="80">
        <f>IFERROR(P6/J6,"-")</f>
        <v>0.33333333333333</v>
      </c>
      <c r="R6" s="185">
        <v>939400</v>
      </c>
      <c r="S6" s="186">
        <f>IFERROR(R6/J6,"-")</f>
        <v>8029.0598290598</v>
      </c>
      <c r="T6" s="186">
        <f>IFERROR(R6/P6,"-")</f>
        <v>24087.179487179</v>
      </c>
      <c r="U6" s="180">
        <f>IFERROR(R6-D6,"-")</f>
        <v>-554600</v>
      </c>
      <c r="V6" s="83">
        <f>R6/D6</f>
        <v>0.62878179384203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898000</v>
      </c>
      <c r="E7" s="79">
        <v>857</v>
      </c>
      <c r="F7" s="79">
        <v>347</v>
      </c>
      <c r="G7" s="79">
        <v>765</v>
      </c>
      <c r="H7" s="89">
        <v>113</v>
      </c>
      <c r="I7" s="90">
        <v>1</v>
      </c>
      <c r="J7" s="143">
        <f>H7+I7</f>
        <v>114</v>
      </c>
      <c r="K7" s="80">
        <f>IFERROR(J7/G7,"-")</f>
        <v>0.14901960784314</v>
      </c>
      <c r="L7" s="79">
        <v>31</v>
      </c>
      <c r="M7" s="79">
        <v>17</v>
      </c>
      <c r="N7" s="80">
        <f>IFERROR(L7/J7,"-")</f>
        <v>0.2719298245614</v>
      </c>
      <c r="O7" s="81">
        <f>IFERROR(D7/J7,"-")</f>
        <v>7877.1929824561</v>
      </c>
      <c r="P7" s="82">
        <v>33</v>
      </c>
      <c r="Q7" s="80">
        <f>IFERROR(P7/J7,"-")</f>
        <v>0.28947368421053</v>
      </c>
      <c r="R7" s="185">
        <v>1053000</v>
      </c>
      <c r="S7" s="186">
        <f>IFERROR(R7/J7,"-")</f>
        <v>9236.8421052632</v>
      </c>
      <c r="T7" s="186">
        <f>IFERROR(R7/P7,"-")</f>
        <v>31909.090909091</v>
      </c>
      <c r="U7" s="180">
        <f>IFERROR(R7-D7,"-")</f>
        <v>155000</v>
      </c>
      <c r="V7" s="83">
        <f>R7/D7</f>
        <v>1.1726057906459</v>
      </c>
      <c r="W7" s="77"/>
      <c r="X7" s="142"/>
    </row>
    <row r="8" spans="1:24">
      <c r="A8" s="78"/>
      <c r="B8" s="84" t="s">
        <v>25</v>
      </c>
      <c r="C8" s="84">
        <v>2</v>
      </c>
      <c r="D8" s="180">
        <v>90000</v>
      </c>
      <c r="E8" s="79">
        <v>59</v>
      </c>
      <c r="F8" s="79">
        <v>41</v>
      </c>
      <c r="G8" s="79">
        <v>56</v>
      </c>
      <c r="H8" s="89">
        <v>12</v>
      </c>
      <c r="I8" s="90">
        <v>0</v>
      </c>
      <c r="J8" s="143">
        <f>H8+I8</f>
        <v>12</v>
      </c>
      <c r="K8" s="80">
        <f>IFERROR(J8/G8,"-")</f>
        <v>0.21428571428571</v>
      </c>
      <c r="L8" s="79">
        <v>3</v>
      </c>
      <c r="M8" s="79">
        <v>1</v>
      </c>
      <c r="N8" s="80">
        <f>IFERROR(L8/J8,"-")</f>
        <v>0.25</v>
      </c>
      <c r="O8" s="81">
        <f>IFERROR(D8/J8,"-")</f>
        <v>7500</v>
      </c>
      <c r="P8" s="82">
        <v>0</v>
      </c>
      <c r="Q8" s="80">
        <f>IFERROR(P8/J8,"-")</f>
        <v>0</v>
      </c>
      <c r="R8" s="185">
        <v>0</v>
      </c>
      <c r="S8" s="186">
        <f>IFERROR(R8/J8,"-")</f>
        <v>0</v>
      </c>
      <c r="T8" s="186" t="str">
        <f>IFERROR(R8/P8,"-")</f>
        <v>-</v>
      </c>
      <c r="U8" s="180">
        <f>IFERROR(R8-D8,"-")</f>
        <v>-90000</v>
      </c>
      <c r="V8" s="83">
        <f>R8/D8</f>
        <v>0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2482000</v>
      </c>
      <c r="E11" s="41">
        <f>SUM(E6:E9)</f>
        <v>1667</v>
      </c>
      <c r="F11" s="41">
        <f>SUM(F6:F9)</f>
        <v>684</v>
      </c>
      <c r="G11" s="41">
        <f>SUM(G6:G9)</f>
        <v>1992</v>
      </c>
      <c r="H11" s="41">
        <f>SUM(H6:H9)</f>
        <v>242</v>
      </c>
      <c r="I11" s="41">
        <f>SUM(I6:I9)</f>
        <v>1</v>
      </c>
      <c r="J11" s="41">
        <f>SUM(J6:J9)</f>
        <v>243</v>
      </c>
      <c r="K11" s="42">
        <f>IFERROR(J11/G11,"-")</f>
        <v>0.12198795180723</v>
      </c>
      <c r="L11" s="76">
        <f>SUM(L6:L9)</f>
        <v>63</v>
      </c>
      <c r="M11" s="76">
        <f>SUM(M6:M9)</f>
        <v>38</v>
      </c>
      <c r="N11" s="42">
        <f>IFERROR(L11/J11,"-")</f>
        <v>0.25925925925926</v>
      </c>
      <c r="O11" s="43">
        <f>IFERROR(D11/J11,"-")</f>
        <v>10213.991769547</v>
      </c>
      <c r="P11" s="44">
        <f>SUM(P6:P9)</f>
        <v>72</v>
      </c>
      <c r="Q11" s="42">
        <f>IFERROR(P11/J11,"-")</f>
        <v>0.2962962962963</v>
      </c>
      <c r="R11" s="183">
        <f>SUM(R6:R9)</f>
        <v>1992400</v>
      </c>
      <c r="S11" s="183">
        <f>IFERROR(R11/J11,"-")</f>
        <v>8199.1769547325</v>
      </c>
      <c r="T11" s="183">
        <f>IFERROR(P11/P11,"-")</f>
        <v>1</v>
      </c>
      <c r="U11" s="183">
        <f>SUM(U6:U9)</f>
        <v>-489600</v>
      </c>
      <c r="V11" s="45">
        <f>IFERROR(R11/D11,"-")</f>
        <v>0.8027397260274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0.2280701754386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19</v>
      </c>
      <c r="L6" s="79">
        <v>0</v>
      </c>
      <c r="M6" s="79">
        <v>99</v>
      </c>
      <c r="N6" s="89">
        <v>7</v>
      </c>
      <c r="O6" s="90">
        <v>0</v>
      </c>
      <c r="P6" s="91">
        <f>N6+O6</f>
        <v>7</v>
      </c>
      <c r="Q6" s="80">
        <f>IFERROR(P6/M6,"-")</f>
        <v>0.070707070707071</v>
      </c>
      <c r="R6" s="79">
        <v>0</v>
      </c>
      <c r="S6" s="79">
        <v>2</v>
      </c>
      <c r="T6" s="80">
        <f>IFERROR(R6/(P6),"-")</f>
        <v>0</v>
      </c>
      <c r="U6" s="186">
        <f>IFERROR(J6/SUM(N6:O11),"-")</f>
        <v>17100</v>
      </c>
      <c r="V6" s="82">
        <v>1</v>
      </c>
      <c r="W6" s="80">
        <f>IF(P6=0,"-",V6/P6)</f>
        <v>0.14285714285714</v>
      </c>
      <c r="X6" s="185">
        <v>5000</v>
      </c>
      <c r="Y6" s="186">
        <f>IFERROR(X6/P6,"-")</f>
        <v>714.28571428571</v>
      </c>
      <c r="Z6" s="186">
        <f>IFERROR(X6/V6,"-")</f>
        <v>5000</v>
      </c>
      <c r="AA6" s="180">
        <f>SUM(X6:X11)-SUM(J6:J11)</f>
        <v>-528000</v>
      </c>
      <c r="AB6" s="83">
        <f>SUM(X6:X11)/SUM(J6:J11)</f>
        <v>0.2280701754386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>
        <v>1</v>
      </c>
      <c r="AY6" s="106">
        <f>IFERROR(AX6/AV6,"-")</f>
        <v>1</v>
      </c>
      <c r="AZ6" s="107">
        <v>5000</v>
      </c>
      <c r="BA6" s="108">
        <f>IFERROR(AZ6/AV6,"-")</f>
        <v>5000</v>
      </c>
      <c r="BB6" s="109">
        <v>1</v>
      </c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0.28571428571429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51</v>
      </c>
      <c r="L7" s="79">
        <v>37</v>
      </c>
      <c r="M7" s="79">
        <v>22</v>
      </c>
      <c r="N7" s="89">
        <v>9</v>
      </c>
      <c r="O7" s="90">
        <v>0</v>
      </c>
      <c r="P7" s="91">
        <f>N7+O7</f>
        <v>9</v>
      </c>
      <c r="Q7" s="80">
        <f>IFERROR(P7/M7,"-")</f>
        <v>0.40909090909091</v>
      </c>
      <c r="R7" s="79">
        <v>2</v>
      </c>
      <c r="S7" s="79">
        <v>2</v>
      </c>
      <c r="T7" s="80">
        <f>IFERROR(R7/(P7),"-")</f>
        <v>0.22222222222222</v>
      </c>
      <c r="U7" s="186"/>
      <c r="V7" s="82">
        <v>2</v>
      </c>
      <c r="W7" s="80">
        <f>IF(P7=0,"-",V7/P7)</f>
        <v>0.22222222222222</v>
      </c>
      <c r="X7" s="185">
        <v>18000</v>
      </c>
      <c r="Y7" s="186">
        <f>IFERROR(X7/P7,"-")</f>
        <v>2000</v>
      </c>
      <c r="Z7" s="186">
        <f>IFERROR(X7/V7,"-")</f>
        <v>9000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0.33333333333333</v>
      </c>
      <c r="BY7" s="126">
        <v>1</v>
      </c>
      <c r="BZ7" s="127">
        <f>IFERROR(BY7/BW7,"-")</f>
        <v>0.33333333333333</v>
      </c>
      <c r="CA7" s="128">
        <v>13000</v>
      </c>
      <c r="CB7" s="129">
        <f>IFERROR(CA7/BW7,"-")</f>
        <v>4333.3333333333</v>
      </c>
      <c r="CC7" s="130"/>
      <c r="CD7" s="130"/>
      <c r="CE7" s="130">
        <v>1</v>
      </c>
      <c r="CF7" s="131">
        <v>2</v>
      </c>
      <c r="CG7" s="132">
        <f>IF(P7=0,"",IF(CF7=0,"",(CF7/P7)))</f>
        <v>0.22222222222222</v>
      </c>
      <c r="CH7" s="133">
        <v>1</v>
      </c>
      <c r="CI7" s="134">
        <f>IFERROR(CH7/CF7,"-")</f>
        <v>0.5</v>
      </c>
      <c r="CJ7" s="135">
        <v>5000</v>
      </c>
      <c r="CK7" s="136">
        <f>IFERROR(CJ7/CF7,"-")</f>
        <v>2500</v>
      </c>
      <c r="CL7" s="137">
        <v>1</v>
      </c>
      <c r="CM7" s="137"/>
      <c r="CN7" s="137"/>
      <c r="CO7" s="138">
        <v>2</v>
      </c>
      <c r="CP7" s="139">
        <v>18000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73</v>
      </c>
      <c r="I8" s="191" t="s">
        <v>74</v>
      </c>
      <c r="J8" s="180"/>
      <c r="K8" s="79">
        <v>16</v>
      </c>
      <c r="L8" s="79">
        <v>0</v>
      </c>
      <c r="M8" s="79">
        <v>67</v>
      </c>
      <c r="N8" s="89">
        <v>6</v>
      </c>
      <c r="O8" s="90">
        <v>0</v>
      </c>
      <c r="P8" s="91">
        <f>N8+O8</f>
        <v>6</v>
      </c>
      <c r="Q8" s="80">
        <f>IFERROR(P8/M8,"-")</f>
        <v>0.08955223880597</v>
      </c>
      <c r="R8" s="79">
        <v>1</v>
      </c>
      <c r="S8" s="79">
        <v>1</v>
      </c>
      <c r="T8" s="80">
        <f>IFERROR(R8/(P8),"-")</f>
        <v>0.16666666666667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70</v>
      </c>
      <c r="G9" s="88"/>
      <c r="H9" s="88"/>
      <c r="I9" s="88"/>
      <c r="J9" s="180"/>
      <c r="K9" s="79">
        <v>44</v>
      </c>
      <c r="L9" s="79">
        <v>31</v>
      </c>
      <c r="M9" s="79">
        <v>14</v>
      </c>
      <c r="N9" s="89">
        <v>6</v>
      </c>
      <c r="O9" s="90">
        <v>0</v>
      </c>
      <c r="P9" s="91">
        <f>N9+O9</f>
        <v>6</v>
      </c>
      <c r="Q9" s="80">
        <f>IFERROR(P9/M9,"-")</f>
        <v>0.42857142857143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0.16666666666667</v>
      </c>
      <c r="X9" s="185">
        <v>15000</v>
      </c>
      <c r="Y9" s="186">
        <f>IFERROR(X9/P9,"-")</f>
        <v>2500</v>
      </c>
      <c r="Z9" s="186">
        <f>IFERROR(X9/V9,"-")</f>
        <v>15000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0.16666666666667</v>
      </c>
      <c r="CH9" s="133">
        <v>1</v>
      </c>
      <c r="CI9" s="134">
        <f>IFERROR(CH9/CF9,"-")</f>
        <v>1</v>
      </c>
      <c r="CJ9" s="135">
        <v>15000</v>
      </c>
      <c r="CK9" s="136">
        <f>IFERROR(CJ9/CF9,"-")</f>
        <v>15000</v>
      </c>
      <c r="CL9" s="137"/>
      <c r="CM9" s="137"/>
      <c r="CN9" s="137">
        <v>1</v>
      </c>
      <c r="CO9" s="138">
        <v>1</v>
      </c>
      <c r="CP9" s="139">
        <v>15000</v>
      </c>
      <c r="CQ9" s="139">
        <v>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72</v>
      </c>
      <c r="H10" s="88" t="s">
        <v>73</v>
      </c>
      <c r="I10" s="191" t="s">
        <v>79</v>
      </c>
      <c r="J10" s="180"/>
      <c r="K10" s="79">
        <v>10</v>
      </c>
      <c r="L10" s="79">
        <v>0</v>
      </c>
      <c r="M10" s="79">
        <v>56</v>
      </c>
      <c r="N10" s="89">
        <v>4</v>
      </c>
      <c r="O10" s="90">
        <v>0</v>
      </c>
      <c r="P10" s="91">
        <f>N10+O10</f>
        <v>4</v>
      </c>
      <c r="Q10" s="80">
        <f>IFERROR(P10/M10,"-")</f>
        <v>0.071428571428571</v>
      </c>
      <c r="R10" s="79">
        <v>1</v>
      </c>
      <c r="S10" s="79">
        <v>1</v>
      </c>
      <c r="T10" s="80">
        <f>IFERROR(R10/(P10),"-")</f>
        <v>0.25</v>
      </c>
      <c r="U10" s="186"/>
      <c r="V10" s="82">
        <v>2</v>
      </c>
      <c r="W10" s="80">
        <f>IF(P10=0,"-",V10/P10)</f>
        <v>0.5</v>
      </c>
      <c r="X10" s="185">
        <v>13000</v>
      </c>
      <c r="Y10" s="186">
        <f>IFERROR(X10/P10,"-")</f>
        <v>3250</v>
      </c>
      <c r="Z10" s="186">
        <f>IFERROR(X10/V10,"-")</f>
        <v>6500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>
        <v>1</v>
      </c>
      <c r="BH10" s="112">
        <f>IFERROR(BG10/BE10,"-")</f>
        <v>1</v>
      </c>
      <c r="BI10" s="113">
        <v>3000</v>
      </c>
      <c r="BJ10" s="114">
        <f>IFERROR(BI10/BE10,"-")</f>
        <v>3000</v>
      </c>
      <c r="BK10" s="115">
        <v>1</v>
      </c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3</v>
      </c>
      <c r="BX10" s="125">
        <f>IF(P10=0,"",IF(BW10=0,"",(BW10/P10)))</f>
        <v>0.75</v>
      </c>
      <c r="BY10" s="126">
        <v>1</v>
      </c>
      <c r="BZ10" s="127">
        <f>IFERROR(BY10/BW10,"-")</f>
        <v>0.33333333333333</v>
      </c>
      <c r="CA10" s="128">
        <v>10000</v>
      </c>
      <c r="CB10" s="129">
        <f>IFERROR(CA10/BW10,"-")</f>
        <v>3333.3333333333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13000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41</v>
      </c>
      <c r="L11" s="79">
        <v>32</v>
      </c>
      <c r="M11" s="79">
        <v>15</v>
      </c>
      <c r="N11" s="89">
        <v>8</v>
      </c>
      <c r="O11" s="90">
        <v>0</v>
      </c>
      <c r="P11" s="91">
        <f>N11+O11</f>
        <v>8</v>
      </c>
      <c r="Q11" s="80">
        <f>IFERROR(P11/M11,"-")</f>
        <v>0.53333333333333</v>
      </c>
      <c r="R11" s="79">
        <v>2</v>
      </c>
      <c r="S11" s="79">
        <v>2</v>
      </c>
      <c r="T11" s="80">
        <f>IFERROR(R11/(P11),"-")</f>
        <v>0.25</v>
      </c>
      <c r="U11" s="186"/>
      <c r="V11" s="82">
        <v>4</v>
      </c>
      <c r="W11" s="80">
        <f>IF(P11=0,"-",V11/P11)</f>
        <v>0.5</v>
      </c>
      <c r="X11" s="185">
        <v>105000</v>
      </c>
      <c r="Y11" s="186">
        <f>IFERROR(X11/P11,"-")</f>
        <v>13125</v>
      </c>
      <c r="Z11" s="186">
        <f>IFERROR(X11/V11,"-")</f>
        <v>26250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2</v>
      </c>
      <c r="BH11" s="112">
        <f>IFERROR(BG11/BE11,"-")</f>
        <v>0.66666666666667</v>
      </c>
      <c r="BI11" s="113">
        <v>24000</v>
      </c>
      <c r="BJ11" s="114">
        <f>IFERROR(BI11/BE11,"-")</f>
        <v>8000</v>
      </c>
      <c r="BK11" s="115">
        <v>1</v>
      </c>
      <c r="BL11" s="115"/>
      <c r="BM11" s="115">
        <v>1</v>
      </c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>
        <v>2</v>
      </c>
      <c r="BZ11" s="127">
        <f>IFERROR(BY11/BW11,"-")</f>
        <v>0.5</v>
      </c>
      <c r="CA11" s="128">
        <v>81000</v>
      </c>
      <c r="CB11" s="129">
        <f>IFERROR(CA11/BW11,"-")</f>
        <v>20250</v>
      </c>
      <c r="CC11" s="130"/>
      <c r="CD11" s="130"/>
      <c r="CE11" s="130">
        <v>2</v>
      </c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105000</v>
      </c>
      <c r="CQ11" s="139">
        <v>58000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1.4542222222222</v>
      </c>
      <c r="B12" s="189" t="s">
        <v>81</v>
      </c>
      <c r="C12" s="189"/>
      <c r="D12" s="189" t="s">
        <v>82</v>
      </c>
      <c r="E12" s="189" t="s">
        <v>83</v>
      </c>
      <c r="F12" s="189" t="s">
        <v>65</v>
      </c>
      <c r="G12" s="88" t="s">
        <v>66</v>
      </c>
      <c r="H12" s="88" t="s">
        <v>84</v>
      </c>
      <c r="I12" s="88" t="s">
        <v>85</v>
      </c>
      <c r="J12" s="180">
        <v>450000</v>
      </c>
      <c r="K12" s="79">
        <v>9</v>
      </c>
      <c r="L12" s="79">
        <v>0</v>
      </c>
      <c r="M12" s="79">
        <v>46</v>
      </c>
      <c r="N12" s="89">
        <v>3</v>
      </c>
      <c r="O12" s="90">
        <v>0</v>
      </c>
      <c r="P12" s="91">
        <f>N12+O12</f>
        <v>3</v>
      </c>
      <c r="Q12" s="80">
        <f>IFERROR(P12/M12,"-")</f>
        <v>0.065217391304348</v>
      </c>
      <c r="R12" s="79">
        <v>0</v>
      </c>
      <c r="S12" s="79">
        <v>0</v>
      </c>
      <c r="T12" s="80">
        <f>IFERROR(R12/(P12),"-")</f>
        <v>0</v>
      </c>
      <c r="U12" s="186">
        <f>IFERROR(J12/SUM(N12:O19),"-")</f>
        <v>10000</v>
      </c>
      <c r="V12" s="82">
        <v>1</v>
      </c>
      <c r="W12" s="80">
        <f>IF(P12=0,"-",V12/P12)</f>
        <v>0.33333333333333</v>
      </c>
      <c r="X12" s="185">
        <v>3000</v>
      </c>
      <c r="Y12" s="186">
        <f>IFERROR(X12/P12,"-")</f>
        <v>1000</v>
      </c>
      <c r="Z12" s="186">
        <f>IFERROR(X12/V12,"-")</f>
        <v>3000</v>
      </c>
      <c r="AA12" s="180">
        <f>SUM(X12:X19)-SUM(J12:J19)</f>
        <v>204400</v>
      </c>
      <c r="AB12" s="83">
        <f>SUM(X12:X19)/SUM(J12:J19)</f>
        <v>1.4542222222222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0.33333333333333</v>
      </c>
      <c r="CH12" s="133">
        <v>1</v>
      </c>
      <c r="CI12" s="134">
        <f>IFERROR(CH12/CF12,"-")</f>
        <v>1</v>
      </c>
      <c r="CJ12" s="135">
        <v>3000</v>
      </c>
      <c r="CK12" s="136">
        <f>IFERROR(CJ12/CF12,"-")</f>
        <v>3000</v>
      </c>
      <c r="CL12" s="137">
        <v>1</v>
      </c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87</v>
      </c>
      <c r="E13" s="189" t="s">
        <v>88</v>
      </c>
      <c r="F13" s="189" t="s">
        <v>65</v>
      </c>
      <c r="G13" s="88"/>
      <c r="H13" s="88" t="s">
        <v>84</v>
      </c>
      <c r="I13" s="88" t="s">
        <v>89</v>
      </c>
      <c r="J13" s="180"/>
      <c r="K13" s="79">
        <v>30</v>
      </c>
      <c r="L13" s="79">
        <v>0</v>
      </c>
      <c r="M13" s="79">
        <v>97</v>
      </c>
      <c r="N13" s="89">
        <v>7</v>
      </c>
      <c r="O13" s="90">
        <v>0</v>
      </c>
      <c r="P13" s="91">
        <f>N13+O13</f>
        <v>7</v>
      </c>
      <c r="Q13" s="80">
        <f>IFERROR(P13/M13,"-")</f>
        <v>0.072164948453608</v>
      </c>
      <c r="R13" s="79">
        <v>3</v>
      </c>
      <c r="S13" s="79">
        <v>0</v>
      </c>
      <c r="T13" s="80">
        <f>IFERROR(R13/(P13),"-")</f>
        <v>0.42857142857143</v>
      </c>
      <c r="U13" s="186"/>
      <c r="V13" s="82">
        <v>3</v>
      </c>
      <c r="W13" s="80">
        <f>IF(P13=0,"-",V13/P13)</f>
        <v>0.42857142857143</v>
      </c>
      <c r="X13" s="185">
        <v>88000</v>
      </c>
      <c r="Y13" s="186">
        <f>IFERROR(X13/P13,"-")</f>
        <v>12571.428571429</v>
      </c>
      <c r="Z13" s="186">
        <f>IFERROR(X13/V13,"-")</f>
        <v>29333.333333333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0.14285714285714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0.42857142857143</v>
      </c>
      <c r="BP13" s="119">
        <v>2</v>
      </c>
      <c r="BQ13" s="120">
        <f>IFERROR(BP13/BN13,"-")</f>
        <v>0.66666666666667</v>
      </c>
      <c r="BR13" s="121">
        <v>73000</v>
      </c>
      <c r="BS13" s="122">
        <f>IFERROR(BR13/BN13,"-")</f>
        <v>24333.333333333</v>
      </c>
      <c r="BT13" s="123">
        <v>1</v>
      </c>
      <c r="BU13" s="123"/>
      <c r="BV13" s="123">
        <v>1</v>
      </c>
      <c r="BW13" s="124">
        <v>3</v>
      </c>
      <c r="BX13" s="125">
        <f>IF(P13=0,"",IF(BW13=0,"",(BW13/P13)))</f>
        <v>0.42857142857143</v>
      </c>
      <c r="BY13" s="126">
        <v>1</v>
      </c>
      <c r="BZ13" s="127">
        <f>IFERROR(BY13/BW13,"-")</f>
        <v>0.33333333333333</v>
      </c>
      <c r="CA13" s="128">
        <v>15000</v>
      </c>
      <c r="CB13" s="129">
        <f>IFERROR(CA13/BW13,"-")</f>
        <v>5000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88000</v>
      </c>
      <c r="CQ13" s="139">
        <v>58000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91</v>
      </c>
      <c r="E14" s="189" t="s">
        <v>92</v>
      </c>
      <c r="F14" s="189" t="s">
        <v>65</v>
      </c>
      <c r="G14" s="88"/>
      <c r="H14" s="88" t="s">
        <v>84</v>
      </c>
      <c r="I14" s="88" t="s">
        <v>93</v>
      </c>
      <c r="J14" s="180"/>
      <c r="K14" s="79">
        <v>6</v>
      </c>
      <c r="L14" s="79">
        <v>0</v>
      </c>
      <c r="M14" s="79">
        <v>15</v>
      </c>
      <c r="N14" s="89">
        <v>3</v>
      </c>
      <c r="O14" s="90">
        <v>0</v>
      </c>
      <c r="P14" s="91">
        <f>N14+O14</f>
        <v>3</v>
      </c>
      <c r="Q14" s="80">
        <f>IFERROR(P14/M14,"-")</f>
        <v>0.2</v>
      </c>
      <c r="R14" s="79">
        <v>0</v>
      </c>
      <c r="S14" s="79">
        <v>1</v>
      </c>
      <c r="T14" s="80">
        <f>IFERROR(R14/(P14),"-")</f>
        <v>0</v>
      </c>
      <c r="U14" s="186"/>
      <c r="V14" s="82">
        <v>2</v>
      </c>
      <c r="W14" s="80">
        <f>IF(P14=0,"-",V14/P14)</f>
        <v>0.66666666666667</v>
      </c>
      <c r="X14" s="185">
        <v>20000</v>
      </c>
      <c r="Y14" s="186">
        <f>IFERROR(X14/P14,"-")</f>
        <v>6666.6666666667</v>
      </c>
      <c r="Z14" s="186">
        <f>IFERROR(X14/V14,"-")</f>
        <v>10000</v>
      </c>
      <c r="AA14" s="180"/>
      <c r="AB14" s="83"/>
      <c r="AC14" s="77"/>
      <c r="AD14" s="92">
        <v>2</v>
      </c>
      <c r="AE14" s="93">
        <f>IF(P14=0,"",IF(AD14=0,"",(AD14/P14)))</f>
        <v>0.66666666666667</v>
      </c>
      <c r="AF14" s="92">
        <v>2</v>
      </c>
      <c r="AG14" s="94">
        <f>IFERROR(AF14/AD14,"-")</f>
        <v>1</v>
      </c>
      <c r="AH14" s="95">
        <v>20000</v>
      </c>
      <c r="AI14" s="96">
        <f>IFERROR(AH14/AD14,"-")</f>
        <v>10000</v>
      </c>
      <c r="AJ14" s="97">
        <v>1</v>
      </c>
      <c r="AK14" s="97"/>
      <c r="AL14" s="97">
        <v>1</v>
      </c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20000</v>
      </c>
      <c r="CQ14" s="139">
        <v>15000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95</v>
      </c>
      <c r="E15" s="189" t="s">
        <v>95</v>
      </c>
      <c r="F15" s="189" t="s">
        <v>70</v>
      </c>
      <c r="G15" s="88"/>
      <c r="H15" s="88"/>
      <c r="I15" s="88"/>
      <c r="J15" s="180"/>
      <c r="K15" s="79">
        <v>102</v>
      </c>
      <c r="L15" s="79">
        <v>58</v>
      </c>
      <c r="M15" s="79">
        <v>69</v>
      </c>
      <c r="N15" s="89">
        <v>12</v>
      </c>
      <c r="O15" s="90">
        <v>0</v>
      </c>
      <c r="P15" s="91">
        <f>N15+O15</f>
        <v>12</v>
      </c>
      <c r="Q15" s="80">
        <f>IFERROR(P15/M15,"-")</f>
        <v>0.17391304347826</v>
      </c>
      <c r="R15" s="79">
        <v>8</v>
      </c>
      <c r="S15" s="79">
        <v>0</v>
      </c>
      <c r="T15" s="80">
        <f>IFERROR(R15/(P15),"-")</f>
        <v>0.66666666666667</v>
      </c>
      <c r="U15" s="186"/>
      <c r="V15" s="82">
        <v>7</v>
      </c>
      <c r="W15" s="80">
        <f>IF(P15=0,"-",V15/P15)</f>
        <v>0.58333333333333</v>
      </c>
      <c r="X15" s="185">
        <v>302000</v>
      </c>
      <c r="Y15" s="186">
        <f>IFERROR(X15/P15,"-")</f>
        <v>25166.666666667</v>
      </c>
      <c r="Z15" s="186">
        <f>IFERROR(X15/V15,"-")</f>
        <v>43142.857142857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0.16666666666667</v>
      </c>
      <c r="BP15" s="119">
        <v>1</v>
      </c>
      <c r="BQ15" s="120">
        <f>IFERROR(BP15/BN15,"-")</f>
        <v>0.5</v>
      </c>
      <c r="BR15" s="121">
        <v>43000</v>
      </c>
      <c r="BS15" s="122">
        <f>IFERROR(BR15/BN15,"-")</f>
        <v>21500</v>
      </c>
      <c r="BT15" s="123"/>
      <c r="BU15" s="123"/>
      <c r="BV15" s="123">
        <v>1</v>
      </c>
      <c r="BW15" s="124">
        <v>6</v>
      </c>
      <c r="BX15" s="125">
        <f>IF(P15=0,"",IF(BW15=0,"",(BW15/P15)))</f>
        <v>0.5</v>
      </c>
      <c r="BY15" s="126">
        <v>3</v>
      </c>
      <c r="BZ15" s="127">
        <f>IFERROR(BY15/BW15,"-")</f>
        <v>0.5</v>
      </c>
      <c r="CA15" s="128">
        <v>59000</v>
      </c>
      <c r="CB15" s="129">
        <f>IFERROR(CA15/BW15,"-")</f>
        <v>9833.3333333333</v>
      </c>
      <c r="CC15" s="130">
        <v>1</v>
      </c>
      <c r="CD15" s="130"/>
      <c r="CE15" s="130">
        <v>2</v>
      </c>
      <c r="CF15" s="131">
        <v>4</v>
      </c>
      <c r="CG15" s="132">
        <f>IF(P15=0,"",IF(CF15=0,"",(CF15/P15)))</f>
        <v>0.33333333333333</v>
      </c>
      <c r="CH15" s="133">
        <v>3</v>
      </c>
      <c r="CI15" s="134">
        <f>IFERROR(CH15/CF15,"-")</f>
        <v>0.75</v>
      </c>
      <c r="CJ15" s="135">
        <v>200000</v>
      </c>
      <c r="CK15" s="136">
        <f>IFERROR(CJ15/CF15,"-")</f>
        <v>50000</v>
      </c>
      <c r="CL15" s="137">
        <v>1</v>
      </c>
      <c r="CM15" s="137"/>
      <c r="CN15" s="137">
        <v>2</v>
      </c>
      <c r="CO15" s="138">
        <v>7</v>
      </c>
      <c r="CP15" s="139">
        <v>302000</v>
      </c>
      <c r="CQ15" s="139">
        <v>137000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97</v>
      </c>
      <c r="E16" s="189" t="s">
        <v>83</v>
      </c>
      <c r="F16" s="189" t="s">
        <v>65</v>
      </c>
      <c r="G16" s="88" t="s">
        <v>72</v>
      </c>
      <c r="H16" s="88" t="s">
        <v>84</v>
      </c>
      <c r="I16" s="88" t="s">
        <v>85</v>
      </c>
      <c r="J16" s="180"/>
      <c r="K16" s="79">
        <v>12</v>
      </c>
      <c r="L16" s="79">
        <v>0</v>
      </c>
      <c r="M16" s="79">
        <v>39</v>
      </c>
      <c r="N16" s="89">
        <v>2</v>
      </c>
      <c r="O16" s="90">
        <v>0</v>
      </c>
      <c r="P16" s="91">
        <f>N16+O16</f>
        <v>2</v>
      </c>
      <c r="Q16" s="80">
        <f>IFERROR(P16/M16,"-")</f>
        <v>0.051282051282051</v>
      </c>
      <c r="R16" s="79">
        <v>1</v>
      </c>
      <c r="S16" s="79">
        <v>1</v>
      </c>
      <c r="T16" s="80">
        <f>IFERROR(R16/(P16),"-")</f>
        <v>0.5</v>
      </c>
      <c r="U16" s="186"/>
      <c r="V16" s="82">
        <v>1</v>
      </c>
      <c r="W16" s="80">
        <f>IF(P16=0,"-",V16/P16)</f>
        <v>0.5</v>
      </c>
      <c r="X16" s="185">
        <v>3000</v>
      </c>
      <c r="Y16" s="186">
        <f>IFERROR(X16/P16,"-")</f>
        <v>1500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>
        <v>1</v>
      </c>
      <c r="BH16" s="112">
        <f>IFERROR(BG16/BE16,"-")</f>
        <v>1</v>
      </c>
      <c r="BI16" s="113">
        <v>3000</v>
      </c>
      <c r="BJ16" s="114">
        <f>IFERROR(BI16/BE16,"-")</f>
        <v>3000</v>
      </c>
      <c r="BK16" s="115">
        <v>1</v>
      </c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98</v>
      </c>
      <c r="C17" s="189"/>
      <c r="D17" s="189" t="s">
        <v>87</v>
      </c>
      <c r="E17" s="189" t="s">
        <v>88</v>
      </c>
      <c r="F17" s="189" t="s">
        <v>65</v>
      </c>
      <c r="G17" s="88"/>
      <c r="H17" s="88" t="s">
        <v>84</v>
      </c>
      <c r="I17" s="88" t="s">
        <v>89</v>
      </c>
      <c r="J17" s="180"/>
      <c r="K17" s="79">
        <v>21</v>
      </c>
      <c r="L17" s="79">
        <v>0</v>
      </c>
      <c r="M17" s="79">
        <v>117</v>
      </c>
      <c r="N17" s="89">
        <v>6</v>
      </c>
      <c r="O17" s="90">
        <v>0</v>
      </c>
      <c r="P17" s="91">
        <f>N17+O17</f>
        <v>6</v>
      </c>
      <c r="Q17" s="80">
        <f>IFERROR(P17/M17,"-")</f>
        <v>0.051282051282051</v>
      </c>
      <c r="R17" s="79">
        <v>1</v>
      </c>
      <c r="S17" s="79">
        <v>3</v>
      </c>
      <c r="T17" s="80">
        <f>IFERROR(R17/(P17),"-")</f>
        <v>0.16666666666667</v>
      </c>
      <c r="U17" s="186"/>
      <c r="V17" s="82">
        <v>2</v>
      </c>
      <c r="W17" s="80">
        <f>IF(P17=0,"-",V17/P17)</f>
        <v>0.33333333333333</v>
      </c>
      <c r="X17" s="185">
        <v>21000</v>
      </c>
      <c r="Y17" s="186">
        <f>IFERROR(X17/P17,"-")</f>
        <v>3500</v>
      </c>
      <c r="Z17" s="186">
        <f>IFERROR(X17/V17,"-")</f>
        <v>10500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0.33333333333333</v>
      </c>
      <c r="BP17" s="119">
        <v>1</v>
      </c>
      <c r="BQ17" s="120">
        <f>IFERROR(BP17/BN17,"-")</f>
        <v>0.5</v>
      </c>
      <c r="BR17" s="121">
        <v>18000</v>
      </c>
      <c r="BS17" s="122">
        <f>IFERROR(BR17/BN17,"-")</f>
        <v>9000</v>
      </c>
      <c r="BT17" s="123"/>
      <c r="BU17" s="123"/>
      <c r="BV17" s="123">
        <v>1</v>
      </c>
      <c r="BW17" s="124">
        <v>3</v>
      </c>
      <c r="BX17" s="125">
        <f>IF(P17=0,"",IF(BW17=0,"",(BW17/P17)))</f>
        <v>0.5</v>
      </c>
      <c r="BY17" s="126">
        <v>1</v>
      </c>
      <c r="BZ17" s="127">
        <f>IFERROR(BY17/BW17,"-")</f>
        <v>0.33333333333333</v>
      </c>
      <c r="CA17" s="128">
        <v>3000</v>
      </c>
      <c r="CB17" s="129">
        <f>IFERROR(CA17/BW17,"-")</f>
        <v>1000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21000</v>
      </c>
      <c r="CQ17" s="139">
        <v>18000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91</v>
      </c>
      <c r="E18" s="189" t="s">
        <v>92</v>
      </c>
      <c r="F18" s="189" t="s">
        <v>65</v>
      </c>
      <c r="G18" s="88"/>
      <c r="H18" s="88" t="s">
        <v>84</v>
      </c>
      <c r="I18" s="88" t="s">
        <v>93</v>
      </c>
      <c r="J18" s="180"/>
      <c r="K18" s="79">
        <v>8</v>
      </c>
      <c r="L18" s="79">
        <v>0</v>
      </c>
      <c r="M18" s="79">
        <v>39</v>
      </c>
      <c r="N18" s="89">
        <v>2</v>
      </c>
      <c r="O18" s="90">
        <v>0</v>
      </c>
      <c r="P18" s="91">
        <f>N18+O18</f>
        <v>2</v>
      </c>
      <c r="Q18" s="80">
        <f>IFERROR(P18/M18,"-")</f>
        <v>0.051282051282051</v>
      </c>
      <c r="R18" s="79">
        <v>0</v>
      </c>
      <c r="S18" s="79">
        <v>1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95</v>
      </c>
      <c r="E19" s="189" t="s">
        <v>95</v>
      </c>
      <c r="F19" s="189" t="s">
        <v>70</v>
      </c>
      <c r="G19" s="88"/>
      <c r="H19" s="88"/>
      <c r="I19" s="88"/>
      <c r="J19" s="180"/>
      <c r="K19" s="79">
        <v>155</v>
      </c>
      <c r="L19" s="79">
        <v>57</v>
      </c>
      <c r="M19" s="79">
        <v>32</v>
      </c>
      <c r="N19" s="89">
        <v>10</v>
      </c>
      <c r="O19" s="90">
        <v>0</v>
      </c>
      <c r="P19" s="91">
        <f>N19+O19</f>
        <v>10</v>
      </c>
      <c r="Q19" s="80">
        <f>IFERROR(P19/M19,"-")</f>
        <v>0.3125</v>
      </c>
      <c r="R19" s="79">
        <v>3</v>
      </c>
      <c r="S19" s="79">
        <v>0</v>
      </c>
      <c r="T19" s="80">
        <f>IFERROR(R19/(P19),"-")</f>
        <v>0.3</v>
      </c>
      <c r="U19" s="186"/>
      <c r="V19" s="82">
        <v>5</v>
      </c>
      <c r="W19" s="80">
        <f>IF(P19=0,"-",V19/P19)</f>
        <v>0.5</v>
      </c>
      <c r="X19" s="185">
        <v>217400</v>
      </c>
      <c r="Y19" s="186">
        <f>IFERROR(X19/P19,"-")</f>
        <v>21740</v>
      </c>
      <c r="Z19" s="186">
        <f>IFERROR(X19/V19,"-")</f>
        <v>43480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0.4</v>
      </c>
      <c r="BP19" s="119">
        <v>1</v>
      </c>
      <c r="BQ19" s="120">
        <f>IFERROR(BP19/BN19,"-")</f>
        <v>0.25</v>
      </c>
      <c r="BR19" s="121">
        <v>5000</v>
      </c>
      <c r="BS19" s="122">
        <f>IFERROR(BR19/BN19,"-")</f>
        <v>1250</v>
      </c>
      <c r="BT19" s="123">
        <v>1</v>
      </c>
      <c r="BU19" s="123"/>
      <c r="BV19" s="123"/>
      <c r="BW19" s="124">
        <v>4</v>
      </c>
      <c r="BX19" s="125">
        <f>IF(P19=0,"",IF(BW19=0,"",(BW19/P19)))</f>
        <v>0.4</v>
      </c>
      <c r="BY19" s="126">
        <v>4</v>
      </c>
      <c r="BZ19" s="127">
        <f>IFERROR(BY19/BW19,"-")</f>
        <v>1</v>
      </c>
      <c r="CA19" s="128">
        <v>212400</v>
      </c>
      <c r="CB19" s="129">
        <f>IFERROR(CA19/BW19,"-")</f>
        <v>53100</v>
      </c>
      <c r="CC19" s="130">
        <v>1</v>
      </c>
      <c r="CD19" s="130"/>
      <c r="CE19" s="130">
        <v>3</v>
      </c>
      <c r="CF19" s="131">
        <v>1</v>
      </c>
      <c r="CG19" s="132">
        <f>IF(P19=0,"",IF(CF19=0,"",(CF19/P19)))</f>
        <v>0.1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5</v>
      </c>
      <c r="CP19" s="139">
        <v>217400</v>
      </c>
      <c r="CQ19" s="139">
        <v>100000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0.22222222222222</v>
      </c>
      <c r="B20" s="189" t="s">
        <v>101</v>
      </c>
      <c r="C20" s="189"/>
      <c r="D20" s="189" t="s">
        <v>102</v>
      </c>
      <c r="E20" s="189" t="s">
        <v>103</v>
      </c>
      <c r="F20" s="189" t="s">
        <v>65</v>
      </c>
      <c r="G20" s="88" t="s">
        <v>104</v>
      </c>
      <c r="H20" s="88" t="s">
        <v>105</v>
      </c>
      <c r="I20" s="190" t="s">
        <v>106</v>
      </c>
      <c r="J20" s="180">
        <v>36000</v>
      </c>
      <c r="K20" s="79">
        <v>0</v>
      </c>
      <c r="L20" s="79">
        <v>0</v>
      </c>
      <c r="M20" s="79">
        <v>14</v>
      </c>
      <c r="N20" s="89">
        <v>1</v>
      </c>
      <c r="O20" s="90">
        <v>0</v>
      </c>
      <c r="P20" s="91">
        <f>N20+O20</f>
        <v>1</v>
      </c>
      <c r="Q20" s="80">
        <f>IFERROR(P20/M20,"-")</f>
        <v>0.071428571428571</v>
      </c>
      <c r="R20" s="79">
        <v>0</v>
      </c>
      <c r="S20" s="79">
        <v>0</v>
      </c>
      <c r="T20" s="80">
        <f>IFERROR(R20/(P20),"-")</f>
        <v>0</v>
      </c>
      <c r="U20" s="186">
        <f>IFERROR(J20/SUM(N20:O21),"-")</f>
        <v>18000</v>
      </c>
      <c r="V20" s="82">
        <v>1</v>
      </c>
      <c r="W20" s="80">
        <f>IF(P20=0,"-",V20/P20)</f>
        <v>1</v>
      </c>
      <c r="X20" s="185">
        <v>5000</v>
      </c>
      <c r="Y20" s="186">
        <f>IFERROR(X20/P20,"-")</f>
        <v>5000</v>
      </c>
      <c r="Z20" s="186">
        <f>IFERROR(X20/V20,"-")</f>
        <v>5000</v>
      </c>
      <c r="AA20" s="180">
        <f>SUM(X20:X21)-SUM(J20:J21)</f>
        <v>-28000</v>
      </c>
      <c r="AB20" s="83">
        <f>SUM(X20:X21)/SUM(J20:J21)</f>
        <v>0.22222222222222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1</v>
      </c>
      <c r="AX20" s="104">
        <v>1</v>
      </c>
      <c r="AY20" s="106">
        <f>IFERROR(AX20/AV20,"-")</f>
        <v>1</v>
      </c>
      <c r="AZ20" s="107">
        <v>5000</v>
      </c>
      <c r="BA20" s="108">
        <f>IFERROR(AZ20/AV20,"-")</f>
        <v>5000</v>
      </c>
      <c r="BB20" s="109">
        <v>1</v>
      </c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5000</v>
      </c>
      <c r="CQ20" s="139">
        <v>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102</v>
      </c>
      <c r="E21" s="189" t="s">
        <v>103</v>
      </c>
      <c r="F21" s="189" t="s">
        <v>70</v>
      </c>
      <c r="G21" s="88"/>
      <c r="H21" s="88"/>
      <c r="I21" s="88"/>
      <c r="J21" s="180"/>
      <c r="K21" s="79">
        <v>8</v>
      </c>
      <c r="L21" s="79">
        <v>8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1</v>
      </c>
      <c r="S21" s="79">
        <v>0</v>
      </c>
      <c r="T21" s="80">
        <f>IFERROR(R21/(P21),"-")</f>
        <v>1</v>
      </c>
      <c r="U21" s="186"/>
      <c r="V21" s="82">
        <v>1</v>
      </c>
      <c r="W21" s="80">
        <f>IF(P21=0,"-",V21/P21)</f>
        <v>1</v>
      </c>
      <c r="X21" s="185">
        <v>3000</v>
      </c>
      <c r="Y21" s="186">
        <f>IFERROR(X21/P21,"-")</f>
        <v>3000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>
        <v>1</v>
      </c>
      <c r="BQ21" s="120">
        <f>IFERROR(BP21/BN21,"-")</f>
        <v>1</v>
      </c>
      <c r="BR21" s="121">
        <v>3000</v>
      </c>
      <c r="BS21" s="122">
        <f>IFERROR(BR21/BN21,"-")</f>
        <v>3000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0.63888888888889</v>
      </c>
      <c r="B22" s="189" t="s">
        <v>108</v>
      </c>
      <c r="C22" s="189"/>
      <c r="D22" s="189" t="s">
        <v>109</v>
      </c>
      <c r="E22" s="189" t="s">
        <v>88</v>
      </c>
      <c r="F22" s="189" t="s">
        <v>65</v>
      </c>
      <c r="G22" s="88" t="s">
        <v>104</v>
      </c>
      <c r="H22" s="88" t="s">
        <v>105</v>
      </c>
      <c r="I22" s="191" t="s">
        <v>79</v>
      </c>
      <c r="J22" s="180">
        <v>36000</v>
      </c>
      <c r="K22" s="79">
        <v>2</v>
      </c>
      <c r="L22" s="79">
        <v>0</v>
      </c>
      <c r="M22" s="79">
        <v>29</v>
      </c>
      <c r="N22" s="89">
        <v>1</v>
      </c>
      <c r="O22" s="90">
        <v>0</v>
      </c>
      <c r="P22" s="91">
        <f>N22+O22</f>
        <v>1</v>
      </c>
      <c r="Q22" s="80">
        <f>IFERROR(P22/M22,"-")</f>
        <v>0.03448275862069</v>
      </c>
      <c r="R22" s="79">
        <v>1</v>
      </c>
      <c r="S22" s="79">
        <v>0</v>
      </c>
      <c r="T22" s="80">
        <f>IFERROR(R22/(P22),"-")</f>
        <v>1</v>
      </c>
      <c r="U22" s="186">
        <f>IFERROR(J22/SUM(N22:O23),"-")</f>
        <v>36000</v>
      </c>
      <c r="V22" s="82">
        <v>1</v>
      </c>
      <c r="W22" s="80">
        <f>IF(P22=0,"-",V22/P22)</f>
        <v>1</v>
      </c>
      <c r="X22" s="185">
        <v>23000</v>
      </c>
      <c r="Y22" s="186">
        <f>IFERROR(X22/P22,"-")</f>
        <v>23000</v>
      </c>
      <c r="Z22" s="186">
        <f>IFERROR(X22/V22,"-")</f>
        <v>23000</v>
      </c>
      <c r="AA22" s="180">
        <f>SUM(X22:X23)-SUM(J22:J23)</f>
        <v>-13000</v>
      </c>
      <c r="AB22" s="83">
        <f>SUM(X22:X23)/SUM(J22:J23)</f>
        <v>0.63888888888889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>
        <v>1</v>
      </c>
      <c r="BQ22" s="120">
        <f>IFERROR(BP22/BN22,"-")</f>
        <v>1</v>
      </c>
      <c r="BR22" s="121">
        <v>23000</v>
      </c>
      <c r="BS22" s="122">
        <f>IFERROR(BR22/BN22,"-")</f>
        <v>23000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23000</v>
      </c>
      <c r="CQ22" s="139">
        <v>23000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109</v>
      </c>
      <c r="E23" s="189" t="s">
        <v>88</v>
      </c>
      <c r="F23" s="189" t="s">
        <v>70</v>
      </c>
      <c r="G23" s="88"/>
      <c r="H23" s="88"/>
      <c r="I23" s="88"/>
      <c r="J23" s="180"/>
      <c r="K23" s="79">
        <v>10</v>
      </c>
      <c r="L23" s="79">
        <v>7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111</v>
      </c>
      <c r="C24" s="189"/>
      <c r="D24" s="189" t="s">
        <v>112</v>
      </c>
      <c r="E24" s="189" t="s">
        <v>92</v>
      </c>
      <c r="F24" s="189" t="s">
        <v>65</v>
      </c>
      <c r="G24" s="88" t="s">
        <v>104</v>
      </c>
      <c r="H24" s="88" t="s">
        <v>105</v>
      </c>
      <c r="I24" s="190" t="s">
        <v>68</v>
      </c>
      <c r="J24" s="180">
        <v>36000</v>
      </c>
      <c r="K24" s="79">
        <v>3</v>
      </c>
      <c r="L24" s="79">
        <v>0</v>
      </c>
      <c r="M24" s="79">
        <v>19</v>
      </c>
      <c r="N24" s="89">
        <v>1</v>
      </c>
      <c r="O24" s="90">
        <v>0</v>
      </c>
      <c r="P24" s="91">
        <f>N24+O24</f>
        <v>1</v>
      </c>
      <c r="Q24" s="80">
        <f>IFERROR(P24/M24,"-")</f>
        <v>0.052631578947368</v>
      </c>
      <c r="R24" s="79">
        <v>0</v>
      </c>
      <c r="S24" s="79">
        <v>0</v>
      </c>
      <c r="T24" s="80">
        <f>IFERROR(R24/(P24),"-")</f>
        <v>0</v>
      </c>
      <c r="U24" s="186">
        <f>IFERROR(J24/SUM(N24:O25),"-")</f>
        <v>12000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-36000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113</v>
      </c>
      <c r="C25" s="189"/>
      <c r="D25" s="189" t="s">
        <v>112</v>
      </c>
      <c r="E25" s="189" t="s">
        <v>92</v>
      </c>
      <c r="F25" s="189" t="s">
        <v>70</v>
      </c>
      <c r="G25" s="88"/>
      <c r="H25" s="88"/>
      <c r="I25" s="88"/>
      <c r="J25" s="180"/>
      <c r="K25" s="79">
        <v>15</v>
      </c>
      <c r="L25" s="79">
        <v>13</v>
      </c>
      <c r="M25" s="79">
        <v>5</v>
      </c>
      <c r="N25" s="89">
        <v>2</v>
      </c>
      <c r="O25" s="90">
        <v>0</v>
      </c>
      <c r="P25" s="91">
        <f>N25+O25</f>
        <v>2</v>
      </c>
      <c r="Q25" s="80">
        <f>IFERROR(P25/M25,"-")</f>
        <v>0.4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0.083333333333333</v>
      </c>
      <c r="B26" s="189" t="s">
        <v>114</v>
      </c>
      <c r="C26" s="189"/>
      <c r="D26" s="189" t="s">
        <v>115</v>
      </c>
      <c r="E26" s="189" t="s">
        <v>116</v>
      </c>
      <c r="F26" s="189" t="s">
        <v>65</v>
      </c>
      <c r="G26" s="88" t="s">
        <v>104</v>
      </c>
      <c r="H26" s="88" t="s">
        <v>105</v>
      </c>
      <c r="I26" s="191" t="s">
        <v>117</v>
      </c>
      <c r="J26" s="180">
        <v>36000</v>
      </c>
      <c r="K26" s="79">
        <v>10</v>
      </c>
      <c r="L26" s="79">
        <v>0</v>
      </c>
      <c r="M26" s="79">
        <v>42</v>
      </c>
      <c r="N26" s="89">
        <v>3</v>
      </c>
      <c r="O26" s="90">
        <v>0</v>
      </c>
      <c r="P26" s="91">
        <f>N26+O26</f>
        <v>3</v>
      </c>
      <c r="Q26" s="80">
        <f>IFERROR(P26/M26,"-")</f>
        <v>0.071428571428571</v>
      </c>
      <c r="R26" s="79">
        <v>0</v>
      </c>
      <c r="S26" s="79">
        <v>1</v>
      </c>
      <c r="T26" s="80">
        <f>IFERROR(R26/(P26),"-")</f>
        <v>0</v>
      </c>
      <c r="U26" s="186">
        <f>IFERROR(J26/SUM(N26:O27),"-")</f>
        <v>7200</v>
      </c>
      <c r="V26" s="82">
        <v>1</v>
      </c>
      <c r="W26" s="80">
        <f>IF(P26=0,"-",V26/P26)</f>
        <v>0.33333333333333</v>
      </c>
      <c r="X26" s="185">
        <v>3000</v>
      </c>
      <c r="Y26" s="186">
        <f>IFERROR(X26/P26,"-")</f>
        <v>1000</v>
      </c>
      <c r="Z26" s="186">
        <f>IFERROR(X26/V26,"-")</f>
        <v>3000</v>
      </c>
      <c r="AA26" s="180">
        <f>SUM(X26:X27)-SUM(J26:J27)</f>
        <v>-33000</v>
      </c>
      <c r="AB26" s="83">
        <f>SUM(X26:X27)/SUM(J26:J27)</f>
        <v>0.083333333333333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>
        <v>1</v>
      </c>
      <c r="BQ26" s="120">
        <f>IFERROR(BP26/BN26,"-")</f>
        <v>0.5</v>
      </c>
      <c r="BR26" s="121">
        <v>3000</v>
      </c>
      <c r="BS26" s="122">
        <f>IFERROR(BR26/BN26,"-")</f>
        <v>1500</v>
      </c>
      <c r="BT26" s="123">
        <v>1</v>
      </c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118</v>
      </c>
      <c r="C27" s="189"/>
      <c r="D27" s="189" t="s">
        <v>115</v>
      </c>
      <c r="E27" s="189" t="s">
        <v>116</v>
      </c>
      <c r="F27" s="189" t="s">
        <v>70</v>
      </c>
      <c r="G27" s="88"/>
      <c r="H27" s="88"/>
      <c r="I27" s="88"/>
      <c r="J27" s="180"/>
      <c r="K27" s="79">
        <v>22</v>
      </c>
      <c r="L27" s="79">
        <v>10</v>
      </c>
      <c r="M27" s="79">
        <v>8</v>
      </c>
      <c r="N27" s="89">
        <v>2</v>
      </c>
      <c r="O27" s="90">
        <v>0</v>
      </c>
      <c r="P27" s="91">
        <f>N27+O27</f>
        <v>2</v>
      </c>
      <c r="Q27" s="80">
        <f>IFERROR(P27/M27,"-")</f>
        <v>0.25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0.5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119</v>
      </c>
      <c r="C28" s="189"/>
      <c r="D28" s="189"/>
      <c r="E28" s="189"/>
      <c r="F28" s="189" t="s">
        <v>65</v>
      </c>
      <c r="G28" s="88" t="s">
        <v>120</v>
      </c>
      <c r="H28" s="88" t="s">
        <v>121</v>
      </c>
      <c r="I28" s="88" t="s">
        <v>122</v>
      </c>
      <c r="J28" s="180">
        <v>96000</v>
      </c>
      <c r="K28" s="79">
        <v>18</v>
      </c>
      <c r="L28" s="79">
        <v>0</v>
      </c>
      <c r="M28" s="79">
        <v>127</v>
      </c>
      <c r="N28" s="89">
        <v>6</v>
      </c>
      <c r="O28" s="90">
        <v>0</v>
      </c>
      <c r="P28" s="91">
        <f>N28+O28</f>
        <v>6</v>
      </c>
      <c r="Q28" s="80">
        <f>IFERROR(P28/M28,"-")</f>
        <v>0.047244094488189</v>
      </c>
      <c r="R28" s="79">
        <v>1</v>
      </c>
      <c r="S28" s="79">
        <v>2</v>
      </c>
      <c r="T28" s="80">
        <f>IFERROR(R28/(P28),"-")</f>
        <v>0.16666666666667</v>
      </c>
      <c r="U28" s="186">
        <f>IFERROR(J28/SUM(N28:O29),"-")</f>
        <v>12000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-96000</v>
      </c>
      <c r="AB28" s="83">
        <f>SUM(X28:X29)/SUM(J28:J29)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123</v>
      </c>
      <c r="C29" s="189"/>
      <c r="D29" s="189"/>
      <c r="E29" s="189"/>
      <c r="F29" s="189" t="s">
        <v>70</v>
      </c>
      <c r="G29" s="88"/>
      <c r="H29" s="88"/>
      <c r="I29" s="88"/>
      <c r="J29" s="180"/>
      <c r="K29" s="79">
        <v>12</v>
      </c>
      <c r="L29" s="79">
        <v>8</v>
      </c>
      <c r="M29" s="79">
        <v>11</v>
      </c>
      <c r="N29" s="89">
        <v>2</v>
      </c>
      <c r="O29" s="90">
        <v>0</v>
      </c>
      <c r="P29" s="91">
        <f>N29+O29</f>
        <v>2</v>
      </c>
      <c r="Q29" s="80">
        <f>IFERROR(P29/M29,"-")</f>
        <v>0.18181818181818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0.79166666666667</v>
      </c>
      <c r="B30" s="189" t="s">
        <v>124</v>
      </c>
      <c r="C30" s="189"/>
      <c r="D30" s="189" t="s">
        <v>125</v>
      </c>
      <c r="E30" s="189" t="s">
        <v>116</v>
      </c>
      <c r="F30" s="189" t="s">
        <v>65</v>
      </c>
      <c r="G30" s="88" t="s">
        <v>126</v>
      </c>
      <c r="H30" s="88" t="s">
        <v>127</v>
      </c>
      <c r="I30" s="191" t="s">
        <v>74</v>
      </c>
      <c r="J30" s="180">
        <v>120000</v>
      </c>
      <c r="K30" s="79">
        <v>2</v>
      </c>
      <c r="L30" s="79">
        <v>0</v>
      </c>
      <c r="M30" s="79">
        <v>20</v>
      </c>
      <c r="N30" s="89">
        <v>1</v>
      </c>
      <c r="O30" s="90">
        <v>0</v>
      </c>
      <c r="P30" s="91">
        <f>N30+O30</f>
        <v>1</v>
      </c>
      <c r="Q30" s="80">
        <f>IFERROR(P30/M30,"-")</f>
        <v>0.05</v>
      </c>
      <c r="R30" s="79">
        <v>0</v>
      </c>
      <c r="S30" s="79">
        <v>0</v>
      </c>
      <c r="T30" s="80">
        <f>IFERROR(R30/(P30),"-")</f>
        <v>0</v>
      </c>
      <c r="U30" s="186">
        <f>IFERROR(J30/SUM(N30:O34),"-")</f>
        <v>9230.7692307692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SUM(X30:X34)-SUM(J30:J34)</f>
        <v>-25000</v>
      </c>
      <c r="AB30" s="83">
        <f>SUM(X30:X34)/SUM(J30:J34)</f>
        <v>0.79166666666667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1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128</v>
      </c>
      <c r="C31" s="189"/>
      <c r="D31" s="189" t="s">
        <v>129</v>
      </c>
      <c r="E31" s="189" t="s">
        <v>92</v>
      </c>
      <c r="F31" s="189" t="s">
        <v>65</v>
      </c>
      <c r="G31" s="88" t="s">
        <v>126</v>
      </c>
      <c r="H31" s="88" t="s">
        <v>127</v>
      </c>
      <c r="I31" s="190" t="s">
        <v>130</v>
      </c>
      <c r="J31" s="180"/>
      <c r="K31" s="79">
        <v>3</v>
      </c>
      <c r="L31" s="79">
        <v>0</v>
      </c>
      <c r="M31" s="79">
        <v>49</v>
      </c>
      <c r="N31" s="89">
        <v>2</v>
      </c>
      <c r="O31" s="90">
        <v>0</v>
      </c>
      <c r="P31" s="91">
        <f>N31+O31</f>
        <v>2</v>
      </c>
      <c r="Q31" s="80">
        <f>IFERROR(P31/M31,"-")</f>
        <v>0.040816326530612</v>
      </c>
      <c r="R31" s="79">
        <v>0</v>
      </c>
      <c r="S31" s="79">
        <v>1</v>
      </c>
      <c r="T31" s="80">
        <f>IFERROR(R31/(P31),"-")</f>
        <v>0</v>
      </c>
      <c r="U31" s="186"/>
      <c r="V31" s="82">
        <v>1</v>
      </c>
      <c r="W31" s="80">
        <f>IF(P31=0,"-",V31/P31)</f>
        <v>0.5</v>
      </c>
      <c r="X31" s="185">
        <v>39000</v>
      </c>
      <c r="Y31" s="186">
        <f>IFERROR(X31/P31,"-")</f>
        <v>19500</v>
      </c>
      <c r="Z31" s="186">
        <f>IFERROR(X31/V31,"-")</f>
        <v>39000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>
        <v>1</v>
      </c>
      <c r="BQ31" s="120">
        <f>IFERROR(BP31/BN31,"-")</f>
        <v>1</v>
      </c>
      <c r="BR31" s="121">
        <v>39000</v>
      </c>
      <c r="BS31" s="122">
        <f>IFERROR(BR31/BN31,"-")</f>
        <v>39000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39000</v>
      </c>
      <c r="CQ31" s="139">
        <v>39000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132</v>
      </c>
      <c r="E32" s="189" t="s">
        <v>88</v>
      </c>
      <c r="F32" s="189" t="s">
        <v>65</v>
      </c>
      <c r="G32" s="88" t="s">
        <v>126</v>
      </c>
      <c r="H32" s="88" t="s">
        <v>127</v>
      </c>
      <c r="I32" s="191" t="s">
        <v>133</v>
      </c>
      <c r="J32" s="180"/>
      <c r="K32" s="79">
        <v>2</v>
      </c>
      <c r="L32" s="79">
        <v>0</v>
      </c>
      <c r="M32" s="79">
        <v>33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135</v>
      </c>
      <c r="E33" s="189" t="s">
        <v>103</v>
      </c>
      <c r="F33" s="189" t="s">
        <v>65</v>
      </c>
      <c r="G33" s="88" t="s">
        <v>126</v>
      </c>
      <c r="H33" s="88" t="s">
        <v>127</v>
      </c>
      <c r="I33" s="190" t="s">
        <v>136</v>
      </c>
      <c r="J33" s="180"/>
      <c r="K33" s="79">
        <v>13</v>
      </c>
      <c r="L33" s="79">
        <v>0</v>
      </c>
      <c r="M33" s="79">
        <v>60</v>
      </c>
      <c r="N33" s="89">
        <v>5</v>
      </c>
      <c r="O33" s="90">
        <v>0</v>
      </c>
      <c r="P33" s="91">
        <f>N33+O33</f>
        <v>5</v>
      </c>
      <c r="Q33" s="80">
        <f>IFERROR(P33/M33,"-")</f>
        <v>0.083333333333333</v>
      </c>
      <c r="R33" s="79">
        <v>2</v>
      </c>
      <c r="S33" s="79">
        <v>1</v>
      </c>
      <c r="T33" s="80">
        <f>IFERROR(R33/(P33),"-")</f>
        <v>0.4</v>
      </c>
      <c r="U33" s="186"/>
      <c r="V33" s="82">
        <v>2</v>
      </c>
      <c r="W33" s="80">
        <f>IF(P33=0,"-",V33/P33)</f>
        <v>0.4</v>
      </c>
      <c r="X33" s="185">
        <v>26000</v>
      </c>
      <c r="Y33" s="186">
        <f>IFERROR(X33/P33,"-")</f>
        <v>5200</v>
      </c>
      <c r="Z33" s="186">
        <f>IFERROR(X33/V33,"-")</f>
        <v>13000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0.4</v>
      </c>
      <c r="BY33" s="126">
        <v>1</v>
      </c>
      <c r="BZ33" s="127">
        <f>IFERROR(BY33/BW33,"-")</f>
        <v>0.5</v>
      </c>
      <c r="CA33" s="128">
        <v>8000</v>
      </c>
      <c r="CB33" s="129">
        <f>IFERROR(CA33/BW33,"-")</f>
        <v>4000</v>
      </c>
      <c r="CC33" s="130"/>
      <c r="CD33" s="130">
        <v>1</v>
      </c>
      <c r="CE33" s="130"/>
      <c r="CF33" s="131">
        <v>1</v>
      </c>
      <c r="CG33" s="132">
        <f>IF(P33=0,"",IF(CF33=0,"",(CF33/P33)))</f>
        <v>0.2</v>
      </c>
      <c r="CH33" s="133">
        <v>1</v>
      </c>
      <c r="CI33" s="134">
        <f>IFERROR(CH33/CF33,"-")</f>
        <v>1</v>
      </c>
      <c r="CJ33" s="135">
        <v>18000</v>
      </c>
      <c r="CK33" s="136">
        <f>IFERROR(CJ33/CF33,"-")</f>
        <v>18000</v>
      </c>
      <c r="CL33" s="137"/>
      <c r="CM33" s="137">
        <v>1</v>
      </c>
      <c r="CN33" s="137"/>
      <c r="CO33" s="138">
        <v>2</v>
      </c>
      <c r="CP33" s="139">
        <v>26000</v>
      </c>
      <c r="CQ33" s="139">
        <v>18000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137</v>
      </c>
      <c r="C34" s="189"/>
      <c r="D34" s="189" t="s">
        <v>95</v>
      </c>
      <c r="E34" s="189" t="s">
        <v>95</v>
      </c>
      <c r="F34" s="189" t="s">
        <v>70</v>
      </c>
      <c r="G34" s="88" t="s">
        <v>138</v>
      </c>
      <c r="H34" s="88"/>
      <c r="I34" s="88"/>
      <c r="J34" s="180"/>
      <c r="K34" s="79">
        <v>107</v>
      </c>
      <c r="L34" s="79">
        <v>35</v>
      </c>
      <c r="M34" s="79">
        <v>26</v>
      </c>
      <c r="N34" s="89">
        <v>5</v>
      </c>
      <c r="O34" s="90">
        <v>0</v>
      </c>
      <c r="P34" s="91">
        <f>N34+O34</f>
        <v>5</v>
      </c>
      <c r="Q34" s="80">
        <f>IFERROR(P34/M34,"-")</f>
        <v>0.19230769230769</v>
      </c>
      <c r="R34" s="79">
        <v>2</v>
      </c>
      <c r="S34" s="79">
        <v>0</v>
      </c>
      <c r="T34" s="80">
        <f>IFERROR(R34/(P34),"-")</f>
        <v>0.4</v>
      </c>
      <c r="U34" s="186"/>
      <c r="V34" s="82">
        <v>1</v>
      </c>
      <c r="W34" s="80">
        <f>IF(P34=0,"-",V34/P34)</f>
        <v>0.2</v>
      </c>
      <c r="X34" s="185">
        <v>30000</v>
      </c>
      <c r="Y34" s="186">
        <f>IFERROR(X34/P34,"-")</f>
        <v>6000</v>
      </c>
      <c r="Z34" s="186">
        <f>IFERROR(X34/V34,"-")</f>
        <v>30000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0.6</v>
      </c>
      <c r="BY34" s="126">
        <v>1</v>
      </c>
      <c r="BZ34" s="127">
        <f>IFERROR(BY34/BW34,"-")</f>
        <v>0.33333333333333</v>
      </c>
      <c r="CA34" s="128">
        <v>30000</v>
      </c>
      <c r="CB34" s="129">
        <f>IFERROR(CA34/BW34,"-")</f>
        <v>10000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30000</v>
      </c>
      <c r="CQ34" s="139">
        <v>30000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30"/>
      <c r="B35" s="85"/>
      <c r="C35" s="86"/>
      <c r="D35" s="86"/>
      <c r="E35" s="86"/>
      <c r="F35" s="87"/>
      <c r="G35" s="88"/>
      <c r="H35" s="88"/>
      <c r="I35" s="88"/>
      <c r="J35" s="181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7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30"/>
      <c r="B36" s="37"/>
      <c r="C36" s="21"/>
      <c r="D36" s="21"/>
      <c r="E36" s="21"/>
      <c r="F36" s="22"/>
      <c r="G36" s="36"/>
      <c r="H36" s="36"/>
      <c r="I36" s="73"/>
      <c r="J36" s="182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9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19">
        <f>AB37</f>
        <v>0.62878179384203</v>
      </c>
      <c r="B37" s="39"/>
      <c r="C37" s="39"/>
      <c r="D37" s="39"/>
      <c r="E37" s="39"/>
      <c r="F37" s="39"/>
      <c r="G37" s="40" t="s">
        <v>139</v>
      </c>
      <c r="H37" s="40"/>
      <c r="I37" s="40"/>
      <c r="J37" s="183">
        <f>SUM(J6:J36)</f>
        <v>1494000</v>
      </c>
      <c r="K37" s="41">
        <f>SUM(K6:K36)</f>
        <v>751</v>
      </c>
      <c r="L37" s="41">
        <f>SUM(L6:L36)</f>
        <v>296</v>
      </c>
      <c r="M37" s="41">
        <f>SUM(M6:M36)</f>
        <v>1171</v>
      </c>
      <c r="N37" s="41">
        <f>SUM(N6:N36)</f>
        <v>117</v>
      </c>
      <c r="O37" s="41">
        <f>SUM(O6:O36)</f>
        <v>0</v>
      </c>
      <c r="P37" s="41">
        <f>SUM(P6:P36)</f>
        <v>117</v>
      </c>
      <c r="Q37" s="42">
        <f>IFERROR(P37/M37,"-")</f>
        <v>0.099914602903501</v>
      </c>
      <c r="R37" s="76">
        <f>SUM(R6:R36)</f>
        <v>29</v>
      </c>
      <c r="S37" s="76">
        <f>SUM(S6:S36)</f>
        <v>20</v>
      </c>
      <c r="T37" s="42">
        <f>IFERROR(R37/P37,"-")</f>
        <v>0.24786324786325</v>
      </c>
      <c r="U37" s="188">
        <f>IFERROR(J37/P37,"-")</f>
        <v>12769.230769231</v>
      </c>
      <c r="V37" s="44">
        <f>SUM(V6:V36)</f>
        <v>39</v>
      </c>
      <c r="W37" s="42">
        <f>IFERROR(V37/P37,"-")</f>
        <v>0.33333333333333</v>
      </c>
      <c r="X37" s="183">
        <f>SUM(X6:X36)</f>
        <v>939400</v>
      </c>
      <c r="Y37" s="183">
        <f>IFERROR(X37/P37,"-")</f>
        <v>8029.0598290598</v>
      </c>
      <c r="Z37" s="183">
        <f>IFERROR(X37/V37,"-")</f>
        <v>24087.179487179</v>
      </c>
      <c r="AA37" s="183">
        <f>X37-J37</f>
        <v>-554600</v>
      </c>
      <c r="AB37" s="45">
        <f>X37/J37</f>
        <v>0.62878179384203</v>
      </c>
      <c r="AC37" s="58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4"/>
    <mergeCell ref="J30:J34"/>
    <mergeCell ref="U30:U34"/>
    <mergeCell ref="AA30:AA34"/>
    <mergeCell ref="AB30:AB3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3.0416666666667</v>
      </c>
      <c r="B6" s="189" t="s">
        <v>141</v>
      </c>
      <c r="C6" s="189" t="s">
        <v>142</v>
      </c>
      <c r="D6" s="189" t="s">
        <v>143</v>
      </c>
      <c r="E6" s="189" t="s">
        <v>144</v>
      </c>
      <c r="F6" s="189" t="s">
        <v>65</v>
      </c>
      <c r="G6" s="88" t="s">
        <v>145</v>
      </c>
      <c r="H6" s="88" t="s">
        <v>146</v>
      </c>
      <c r="I6" s="88" t="s">
        <v>147</v>
      </c>
      <c r="J6" s="180">
        <v>96000</v>
      </c>
      <c r="K6" s="79">
        <v>39</v>
      </c>
      <c r="L6" s="79">
        <v>0</v>
      </c>
      <c r="M6" s="79">
        <v>91</v>
      </c>
      <c r="N6" s="89">
        <v>19</v>
      </c>
      <c r="O6" s="90">
        <v>1</v>
      </c>
      <c r="P6" s="91">
        <f>N6+O6</f>
        <v>20</v>
      </c>
      <c r="Q6" s="80">
        <f>IFERROR(P6/M6,"-")</f>
        <v>0.21978021978022</v>
      </c>
      <c r="R6" s="79">
        <v>3</v>
      </c>
      <c r="S6" s="79">
        <v>6</v>
      </c>
      <c r="T6" s="80">
        <f>IFERROR(R6/(P6),"-")</f>
        <v>0.15</v>
      </c>
      <c r="U6" s="186">
        <f>IFERROR(J6/SUM(N6:O7),"-")</f>
        <v>2909.0909090909</v>
      </c>
      <c r="V6" s="82">
        <v>5</v>
      </c>
      <c r="W6" s="80">
        <f>IF(P6=0,"-",V6/P6)</f>
        <v>0.25</v>
      </c>
      <c r="X6" s="185">
        <v>139000</v>
      </c>
      <c r="Y6" s="186">
        <f>IFERROR(X6/P6,"-")</f>
        <v>6950</v>
      </c>
      <c r="Z6" s="186">
        <f>IFERROR(X6/V6,"-")</f>
        <v>27800</v>
      </c>
      <c r="AA6" s="180">
        <f>SUM(X6:X7)-SUM(J6:J7)</f>
        <v>196000</v>
      </c>
      <c r="AB6" s="83">
        <f>SUM(X6:X7)/SUM(J6:J7)</f>
        <v>3.0416666666667</v>
      </c>
      <c r="AC6" s="77"/>
      <c r="AD6" s="92">
        <v>3</v>
      </c>
      <c r="AE6" s="93">
        <f>IF(P6=0,"",IF(AD6=0,"",(AD6/P6)))</f>
        <v>0.15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</v>
      </c>
      <c r="AO6" s="98">
        <v>2</v>
      </c>
      <c r="AP6" s="100">
        <f>IFERROR(AO6/AM6,"-")</f>
        <v>0.25</v>
      </c>
      <c r="AQ6" s="101">
        <v>21000</v>
      </c>
      <c r="AR6" s="102">
        <f>IFERROR(AQ6/AM6,"-")</f>
        <v>2625</v>
      </c>
      <c r="AS6" s="103">
        <v>1</v>
      </c>
      <c r="AT6" s="103"/>
      <c r="AU6" s="103">
        <v>1</v>
      </c>
      <c r="AV6" s="104">
        <v>2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</v>
      </c>
      <c r="BP6" s="119">
        <v>2</v>
      </c>
      <c r="BQ6" s="120">
        <f>IFERROR(BP6/BN6,"-")</f>
        <v>0.5</v>
      </c>
      <c r="BR6" s="121">
        <v>79000</v>
      </c>
      <c r="BS6" s="122">
        <f>IFERROR(BR6/BN6,"-")</f>
        <v>19750</v>
      </c>
      <c r="BT6" s="123"/>
      <c r="BU6" s="123">
        <v>1</v>
      </c>
      <c r="BV6" s="123">
        <v>1</v>
      </c>
      <c r="BW6" s="124">
        <v>1</v>
      </c>
      <c r="BX6" s="125">
        <f>IF(P6=0,"",IF(BW6=0,"",(BW6/P6)))</f>
        <v>0.05</v>
      </c>
      <c r="BY6" s="126">
        <v>1</v>
      </c>
      <c r="BZ6" s="127">
        <f>IFERROR(BY6/BW6,"-")</f>
        <v>1</v>
      </c>
      <c r="CA6" s="128">
        <v>39000</v>
      </c>
      <c r="CB6" s="129">
        <f>IFERROR(CA6/BW6,"-")</f>
        <v>39000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139000</v>
      </c>
      <c r="CQ6" s="139">
        <v>49000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148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78</v>
      </c>
      <c r="L7" s="79">
        <v>50</v>
      </c>
      <c r="M7" s="79">
        <v>28</v>
      </c>
      <c r="N7" s="89">
        <v>13</v>
      </c>
      <c r="O7" s="90">
        <v>0</v>
      </c>
      <c r="P7" s="91">
        <f>N7+O7</f>
        <v>13</v>
      </c>
      <c r="Q7" s="80">
        <f>IFERROR(P7/M7,"-")</f>
        <v>0.46428571428571</v>
      </c>
      <c r="R7" s="79">
        <v>5</v>
      </c>
      <c r="S7" s="79">
        <v>0</v>
      </c>
      <c r="T7" s="80">
        <f>IFERROR(R7/(P7),"-")</f>
        <v>0.38461538461538</v>
      </c>
      <c r="U7" s="186"/>
      <c r="V7" s="82">
        <v>4</v>
      </c>
      <c r="W7" s="80">
        <f>IF(P7=0,"-",V7/P7)</f>
        <v>0.30769230769231</v>
      </c>
      <c r="X7" s="185">
        <v>153000</v>
      </c>
      <c r="Y7" s="186">
        <f>IFERROR(X7/P7,"-")</f>
        <v>11769.230769231</v>
      </c>
      <c r="Z7" s="186">
        <f>IFERROR(X7/V7,"-")</f>
        <v>38250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0.15384615384615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0.15384615384615</v>
      </c>
      <c r="AX7" s="104">
        <v>1</v>
      </c>
      <c r="AY7" s="106">
        <f>IFERROR(AX7/AV7,"-")</f>
        <v>0.5</v>
      </c>
      <c r="AZ7" s="107">
        <v>48000</v>
      </c>
      <c r="BA7" s="108">
        <f>IFERROR(AZ7/AV7,"-")</f>
        <v>24000</v>
      </c>
      <c r="BB7" s="109"/>
      <c r="BC7" s="109"/>
      <c r="BD7" s="109">
        <v>1</v>
      </c>
      <c r="BE7" s="110">
        <v>2</v>
      </c>
      <c r="BF7" s="111">
        <f>IF(P7=0,"",IF(BE7=0,"",(BE7/P7)))</f>
        <v>0.15384615384615</v>
      </c>
      <c r="BG7" s="110">
        <v>2</v>
      </c>
      <c r="BH7" s="112">
        <f>IFERROR(BG7/BE7,"-")</f>
        <v>1</v>
      </c>
      <c r="BI7" s="113">
        <v>20000</v>
      </c>
      <c r="BJ7" s="114">
        <f>IFERROR(BI7/BE7,"-")</f>
        <v>10000</v>
      </c>
      <c r="BK7" s="115">
        <v>1</v>
      </c>
      <c r="BL7" s="115">
        <v>1</v>
      </c>
      <c r="BM7" s="115"/>
      <c r="BN7" s="117">
        <v>6</v>
      </c>
      <c r="BO7" s="118">
        <f>IF(P7=0,"",IF(BN7=0,"",(BN7/P7)))</f>
        <v>0.46153846153846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0.076923076923077</v>
      </c>
      <c r="BY7" s="126">
        <v>1</v>
      </c>
      <c r="BZ7" s="127">
        <f>IFERROR(BY7/BW7,"-")</f>
        <v>1</v>
      </c>
      <c r="CA7" s="128">
        <v>85000</v>
      </c>
      <c r="CB7" s="129">
        <f>IFERROR(CA7/BW7,"-")</f>
        <v>85000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153000</v>
      </c>
      <c r="CQ7" s="139">
        <v>85000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0.049019607843137</v>
      </c>
      <c r="B8" s="189" t="s">
        <v>149</v>
      </c>
      <c r="C8" s="189" t="s">
        <v>150</v>
      </c>
      <c r="D8" s="189" t="s">
        <v>151</v>
      </c>
      <c r="E8" s="189"/>
      <c r="F8" s="189" t="s">
        <v>65</v>
      </c>
      <c r="G8" s="88" t="s">
        <v>152</v>
      </c>
      <c r="H8" s="88" t="s">
        <v>153</v>
      </c>
      <c r="I8" s="88" t="s">
        <v>154</v>
      </c>
      <c r="J8" s="180">
        <v>102000</v>
      </c>
      <c r="K8" s="79">
        <v>9</v>
      </c>
      <c r="L8" s="79">
        <v>0</v>
      </c>
      <c r="M8" s="79">
        <v>34</v>
      </c>
      <c r="N8" s="89">
        <v>5</v>
      </c>
      <c r="O8" s="90">
        <v>0</v>
      </c>
      <c r="P8" s="91">
        <f>N8+O8</f>
        <v>5</v>
      </c>
      <c r="Q8" s="80">
        <f>IFERROR(P8/M8,"-")</f>
        <v>0.14705882352941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7285.7142857143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-97000</v>
      </c>
      <c r="AB8" s="83">
        <f>SUM(X8:X9)/SUM(J8:J9)</f>
        <v>0.049019607843137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155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65</v>
      </c>
      <c r="L9" s="79">
        <v>45</v>
      </c>
      <c r="M9" s="79">
        <v>26</v>
      </c>
      <c r="N9" s="89">
        <v>9</v>
      </c>
      <c r="O9" s="90">
        <v>0</v>
      </c>
      <c r="P9" s="91">
        <f>N9+O9</f>
        <v>9</v>
      </c>
      <c r="Q9" s="80">
        <f>IFERROR(P9/M9,"-")</f>
        <v>0.34615384615385</v>
      </c>
      <c r="R9" s="79">
        <v>3</v>
      </c>
      <c r="S9" s="79">
        <v>0</v>
      </c>
      <c r="T9" s="80">
        <f>IFERROR(R9/(P9),"-")</f>
        <v>0.33333333333333</v>
      </c>
      <c r="U9" s="186"/>
      <c r="V9" s="82">
        <v>1</v>
      </c>
      <c r="W9" s="80">
        <f>IF(P9=0,"-",V9/P9)</f>
        <v>0.11111111111111</v>
      </c>
      <c r="X9" s="185">
        <v>5000</v>
      </c>
      <c r="Y9" s="186">
        <f>IFERROR(X9/P9,"-")</f>
        <v>555.55555555556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0.33333333333333</v>
      </c>
      <c r="BP9" s="119">
        <v>1</v>
      </c>
      <c r="BQ9" s="120">
        <f>IFERROR(BP9/BN9,"-")</f>
        <v>0.33333333333333</v>
      </c>
      <c r="BR9" s="121">
        <v>5000</v>
      </c>
      <c r="BS9" s="122">
        <f>IFERROR(BR9/BN9,"-")</f>
        <v>1666.6666666667</v>
      </c>
      <c r="BT9" s="123">
        <v>1</v>
      </c>
      <c r="BU9" s="123"/>
      <c r="BV9" s="123"/>
      <c r="BW9" s="124">
        <v>1</v>
      </c>
      <c r="BX9" s="125">
        <f>IF(P9=0,"",IF(BW9=0,"",(BW9/P9)))</f>
        <v>0.11111111111111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0.11111111111111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1.08</v>
      </c>
      <c r="B10" s="189" t="s">
        <v>156</v>
      </c>
      <c r="C10" s="189"/>
      <c r="D10" s="189"/>
      <c r="E10" s="189"/>
      <c r="F10" s="189" t="s">
        <v>65</v>
      </c>
      <c r="G10" s="88" t="s">
        <v>157</v>
      </c>
      <c r="H10" s="88"/>
      <c r="I10" s="88" t="s">
        <v>158</v>
      </c>
      <c r="J10" s="180">
        <v>700000</v>
      </c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IFERROR(J10/SUM(N10:O15),"-")</f>
        <v>10447.76119403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SUM(X10:X15)-SUM(J10:J15)</f>
        <v>56000</v>
      </c>
      <c r="AB10" s="83">
        <f>SUM(X10:X15)/SUM(J10:J15)</f>
        <v>1.08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159</v>
      </c>
      <c r="C11" s="189"/>
      <c r="D11" s="189"/>
      <c r="E11" s="189"/>
      <c r="F11" s="189" t="s">
        <v>65</v>
      </c>
      <c r="G11" s="88"/>
      <c r="H11" s="88"/>
      <c r="I11" s="88"/>
      <c r="J11" s="180"/>
      <c r="K11" s="79">
        <v>88</v>
      </c>
      <c r="L11" s="79">
        <v>0</v>
      </c>
      <c r="M11" s="79">
        <v>360</v>
      </c>
      <c r="N11" s="89">
        <v>18</v>
      </c>
      <c r="O11" s="90">
        <v>0</v>
      </c>
      <c r="P11" s="91">
        <f>N11+O11</f>
        <v>18</v>
      </c>
      <c r="Q11" s="80">
        <f>IFERROR(P11/M11,"-")</f>
        <v>0.05</v>
      </c>
      <c r="R11" s="79">
        <v>4</v>
      </c>
      <c r="S11" s="79">
        <v>3</v>
      </c>
      <c r="T11" s="80">
        <f>IFERROR(R11/(P11),"-")</f>
        <v>0.22222222222222</v>
      </c>
      <c r="U11" s="186"/>
      <c r="V11" s="82">
        <v>8</v>
      </c>
      <c r="W11" s="80">
        <f>IF(P11=0,"-",V11/P11)</f>
        <v>0.44444444444444</v>
      </c>
      <c r="X11" s="185">
        <v>454000</v>
      </c>
      <c r="Y11" s="186">
        <f>IFERROR(X11/P11,"-")</f>
        <v>25222.222222222</v>
      </c>
      <c r="Z11" s="186">
        <f>IFERROR(X11/V11,"-")</f>
        <v>56750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5</v>
      </c>
      <c r="AN11" s="99">
        <f>IF(P11=0,"",IF(AM11=0,"",(AM11/P11)))</f>
        <v>0.27777777777778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0.38888888888889</v>
      </c>
      <c r="BP11" s="119">
        <v>4</v>
      </c>
      <c r="BQ11" s="120">
        <f>IFERROR(BP11/BN11,"-")</f>
        <v>0.57142857142857</v>
      </c>
      <c r="BR11" s="121">
        <v>329000</v>
      </c>
      <c r="BS11" s="122">
        <f>IFERROR(BR11/BN11,"-")</f>
        <v>47000</v>
      </c>
      <c r="BT11" s="123">
        <v>1</v>
      </c>
      <c r="BU11" s="123"/>
      <c r="BV11" s="123">
        <v>3</v>
      </c>
      <c r="BW11" s="124">
        <v>3</v>
      </c>
      <c r="BX11" s="125">
        <f>IF(P11=0,"",IF(BW11=0,"",(BW11/P11)))</f>
        <v>0.16666666666667</v>
      </c>
      <c r="BY11" s="126">
        <v>3</v>
      </c>
      <c r="BZ11" s="127">
        <f>IFERROR(BY11/BW11,"-")</f>
        <v>1</v>
      </c>
      <c r="CA11" s="128">
        <v>110000</v>
      </c>
      <c r="CB11" s="129">
        <f>IFERROR(CA11/BW11,"-")</f>
        <v>36666.666666667</v>
      </c>
      <c r="CC11" s="130">
        <v>1</v>
      </c>
      <c r="CD11" s="130"/>
      <c r="CE11" s="130">
        <v>2</v>
      </c>
      <c r="CF11" s="131">
        <v>1</v>
      </c>
      <c r="CG11" s="132">
        <f>IF(P11=0,"",IF(CF11=0,"",(CF11/P11)))</f>
        <v>0.055555555555556</v>
      </c>
      <c r="CH11" s="133">
        <v>1</v>
      </c>
      <c r="CI11" s="134">
        <f>IFERROR(CH11/CF11,"-")</f>
        <v>1</v>
      </c>
      <c r="CJ11" s="135">
        <v>15000</v>
      </c>
      <c r="CK11" s="136">
        <f>IFERROR(CJ11/CF11,"-")</f>
        <v>15000</v>
      </c>
      <c r="CL11" s="137"/>
      <c r="CM11" s="137"/>
      <c r="CN11" s="137">
        <v>1</v>
      </c>
      <c r="CO11" s="138">
        <v>8</v>
      </c>
      <c r="CP11" s="139">
        <v>454000</v>
      </c>
      <c r="CQ11" s="139">
        <v>146000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160</v>
      </c>
      <c r="C12" s="189"/>
      <c r="D12" s="189"/>
      <c r="E12" s="189"/>
      <c r="F12" s="189" t="s">
        <v>65</v>
      </c>
      <c r="G12" s="88"/>
      <c r="H12" s="88"/>
      <c r="I12" s="88"/>
      <c r="J12" s="18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161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20</v>
      </c>
      <c r="L13" s="79">
        <v>6</v>
      </c>
      <c r="M13" s="79">
        <v>1</v>
      </c>
      <c r="N13" s="89">
        <v>1</v>
      </c>
      <c r="O13" s="90">
        <v>0</v>
      </c>
      <c r="P13" s="91">
        <f>N13+O13</f>
        <v>1</v>
      </c>
      <c r="Q13" s="80">
        <f>IFERROR(P13/M13,"-")</f>
        <v>1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>
        <v>1</v>
      </c>
      <c r="AE13" s="93">
        <f>IF(P13=0,"",IF(AD13=0,"",(AD13/P13)))</f>
        <v>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162</v>
      </c>
      <c r="C14" s="189"/>
      <c r="D14" s="189"/>
      <c r="E14" s="189"/>
      <c r="F14" s="189" t="s">
        <v>70</v>
      </c>
      <c r="G14" s="88"/>
      <c r="H14" s="88"/>
      <c r="I14" s="88"/>
      <c r="J14" s="180"/>
      <c r="K14" s="79">
        <v>553</v>
      </c>
      <c r="L14" s="79">
        <v>243</v>
      </c>
      <c r="M14" s="79">
        <v>223</v>
      </c>
      <c r="N14" s="89">
        <v>48</v>
      </c>
      <c r="O14" s="90">
        <v>0</v>
      </c>
      <c r="P14" s="91">
        <f>N14+O14</f>
        <v>48</v>
      </c>
      <c r="Q14" s="80">
        <f>IFERROR(P14/M14,"-")</f>
        <v>0.2152466367713</v>
      </c>
      <c r="R14" s="79">
        <v>16</v>
      </c>
      <c r="S14" s="79">
        <v>5</v>
      </c>
      <c r="T14" s="80">
        <f>IFERROR(R14/(P14),"-")</f>
        <v>0.33333333333333</v>
      </c>
      <c r="U14" s="186"/>
      <c r="V14" s="82">
        <v>15</v>
      </c>
      <c r="W14" s="80">
        <f>IF(P14=0,"-",V14/P14)</f>
        <v>0.3125</v>
      </c>
      <c r="X14" s="185">
        <v>302000</v>
      </c>
      <c r="Y14" s="186">
        <f>IFERROR(X14/P14,"-")</f>
        <v>6291.6666666667</v>
      </c>
      <c r="Z14" s="186">
        <f>IFERROR(X14/V14,"-")</f>
        <v>20133.333333333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0.0625</v>
      </c>
      <c r="AO14" s="98">
        <v>1</v>
      </c>
      <c r="AP14" s="100">
        <f>IFERROR(AO14/AM14,"-")</f>
        <v>0.33333333333333</v>
      </c>
      <c r="AQ14" s="101">
        <v>13000</v>
      </c>
      <c r="AR14" s="102">
        <f>IFERROR(AQ14/AM14,"-")</f>
        <v>4333.3333333333</v>
      </c>
      <c r="AS14" s="103"/>
      <c r="AT14" s="103"/>
      <c r="AU14" s="103">
        <v>1</v>
      </c>
      <c r="AV14" s="104">
        <v>5</v>
      </c>
      <c r="AW14" s="105">
        <f>IF(P14=0,"",IF(AV14=0,"",(AV14/P14)))</f>
        <v>0.10416666666667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10</v>
      </c>
      <c r="BF14" s="111">
        <f>IF(P14=0,"",IF(BE14=0,"",(BE14/P14)))</f>
        <v>0.20833333333333</v>
      </c>
      <c r="BG14" s="110">
        <v>3</v>
      </c>
      <c r="BH14" s="112">
        <f>IFERROR(BG14/BE14,"-")</f>
        <v>0.3</v>
      </c>
      <c r="BI14" s="113">
        <v>73000</v>
      </c>
      <c r="BJ14" s="114">
        <f>IFERROR(BI14/BE14,"-")</f>
        <v>7300</v>
      </c>
      <c r="BK14" s="115">
        <v>1</v>
      </c>
      <c r="BL14" s="115">
        <v>1</v>
      </c>
      <c r="BM14" s="115">
        <v>1</v>
      </c>
      <c r="BN14" s="117">
        <v>18</v>
      </c>
      <c r="BO14" s="118">
        <f>IF(P14=0,"",IF(BN14=0,"",(BN14/P14)))</f>
        <v>0.375</v>
      </c>
      <c r="BP14" s="119">
        <v>6</v>
      </c>
      <c r="BQ14" s="120">
        <f>IFERROR(BP14/BN14,"-")</f>
        <v>0.33333333333333</v>
      </c>
      <c r="BR14" s="121">
        <v>65000</v>
      </c>
      <c r="BS14" s="122">
        <f>IFERROR(BR14/BN14,"-")</f>
        <v>3611.1111111111</v>
      </c>
      <c r="BT14" s="123">
        <v>3</v>
      </c>
      <c r="BU14" s="123">
        <v>2</v>
      </c>
      <c r="BV14" s="123">
        <v>1</v>
      </c>
      <c r="BW14" s="124">
        <v>8</v>
      </c>
      <c r="BX14" s="125">
        <f>IF(P14=0,"",IF(BW14=0,"",(BW14/P14)))</f>
        <v>0.16666666666667</v>
      </c>
      <c r="BY14" s="126">
        <v>3</v>
      </c>
      <c r="BZ14" s="127">
        <f>IFERROR(BY14/BW14,"-")</f>
        <v>0.375</v>
      </c>
      <c r="CA14" s="128">
        <v>38000</v>
      </c>
      <c r="CB14" s="129">
        <f>IFERROR(CA14/BW14,"-")</f>
        <v>4750</v>
      </c>
      <c r="CC14" s="130">
        <v>2</v>
      </c>
      <c r="CD14" s="130"/>
      <c r="CE14" s="130">
        <v>1</v>
      </c>
      <c r="CF14" s="131">
        <v>4</v>
      </c>
      <c r="CG14" s="132">
        <f>IF(P14=0,"",IF(CF14=0,"",(CF14/P14)))</f>
        <v>0.083333333333333</v>
      </c>
      <c r="CH14" s="133">
        <v>2</v>
      </c>
      <c r="CI14" s="134">
        <f>IFERROR(CH14/CF14,"-")</f>
        <v>0.5</v>
      </c>
      <c r="CJ14" s="135">
        <v>113000</v>
      </c>
      <c r="CK14" s="136">
        <f>IFERROR(CJ14/CF14,"-")</f>
        <v>28250</v>
      </c>
      <c r="CL14" s="137">
        <v>1</v>
      </c>
      <c r="CM14" s="137"/>
      <c r="CN14" s="137">
        <v>1</v>
      </c>
      <c r="CO14" s="138">
        <v>15</v>
      </c>
      <c r="CP14" s="139">
        <v>302000</v>
      </c>
      <c r="CQ14" s="139">
        <v>103000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163</v>
      </c>
      <c r="C15" s="189"/>
      <c r="D15" s="189"/>
      <c r="E15" s="189"/>
      <c r="F15" s="189" t="s">
        <v>70</v>
      </c>
      <c r="G15" s="88"/>
      <c r="H15" s="88"/>
      <c r="I15" s="88"/>
      <c r="J15" s="180"/>
      <c r="K15" s="79">
        <v>5</v>
      </c>
      <c r="L15" s="79">
        <v>3</v>
      </c>
      <c r="M15" s="79">
        <v>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1.1726057906459</v>
      </c>
      <c r="B18" s="39"/>
      <c r="C18" s="39"/>
      <c r="D18" s="39"/>
      <c r="E18" s="39"/>
      <c r="F18" s="39"/>
      <c r="G18" s="40" t="s">
        <v>164</v>
      </c>
      <c r="H18" s="40"/>
      <c r="I18" s="40"/>
      <c r="J18" s="183">
        <f>SUM(J6:J17)</f>
        <v>898000</v>
      </c>
      <c r="K18" s="41">
        <f>SUM(K6:K17)</f>
        <v>857</v>
      </c>
      <c r="L18" s="41">
        <f>SUM(L6:L17)</f>
        <v>347</v>
      </c>
      <c r="M18" s="41">
        <f>SUM(M6:M17)</f>
        <v>765</v>
      </c>
      <c r="N18" s="41">
        <f>SUM(N6:N17)</f>
        <v>113</v>
      </c>
      <c r="O18" s="41">
        <f>SUM(O6:O17)</f>
        <v>1</v>
      </c>
      <c r="P18" s="41">
        <f>SUM(P6:P17)</f>
        <v>114</v>
      </c>
      <c r="Q18" s="42">
        <f>IFERROR(P18/M18,"-")</f>
        <v>0.14901960784314</v>
      </c>
      <c r="R18" s="76">
        <f>SUM(R6:R17)</f>
        <v>31</v>
      </c>
      <c r="S18" s="76">
        <f>SUM(S6:S17)</f>
        <v>17</v>
      </c>
      <c r="T18" s="42">
        <f>IFERROR(R18/P18,"-")</f>
        <v>0.2719298245614</v>
      </c>
      <c r="U18" s="188">
        <f>IFERROR(J18/P18,"-")</f>
        <v>7877.1929824561</v>
      </c>
      <c r="V18" s="44">
        <f>SUM(V6:V17)</f>
        <v>33</v>
      </c>
      <c r="W18" s="42">
        <f>IFERROR(V18/P18,"-")</f>
        <v>0.28947368421053</v>
      </c>
      <c r="X18" s="183">
        <f>SUM(X6:X17)</f>
        <v>1053000</v>
      </c>
      <c r="Y18" s="183">
        <f>IFERROR(X18/P18,"-")</f>
        <v>9236.8421052632</v>
      </c>
      <c r="Z18" s="183">
        <f>IFERROR(X18/V18,"-")</f>
        <v>31909.090909091</v>
      </c>
      <c r="AA18" s="183">
        <f>X18-J18</f>
        <v>155000</v>
      </c>
      <c r="AB18" s="45">
        <f>X18/J18</f>
        <v>1.1726057906459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166</v>
      </c>
      <c r="C6" s="189" t="s">
        <v>167</v>
      </c>
      <c r="D6" s="189" t="s">
        <v>168</v>
      </c>
      <c r="E6" s="189" t="s">
        <v>169</v>
      </c>
      <c r="F6" s="189" t="s">
        <v>65</v>
      </c>
      <c r="G6" s="88" t="s">
        <v>170</v>
      </c>
      <c r="H6" s="88" t="s">
        <v>171</v>
      </c>
      <c r="I6" s="88" t="s">
        <v>172</v>
      </c>
      <c r="J6" s="180">
        <v>90000</v>
      </c>
      <c r="K6" s="79">
        <v>1</v>
      </c>
      <c r="L6" s="79">
        <v>0</v>
      </c>
      <c r="M6" s="79">
        <v>9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7500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-90000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173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58</v>
      </c>
      <c r="L7" s="79">
        <v>41</v>
      </c>
      <c r="M7" s="79">
        <v>47</v>
      </c>
      <c r="N7" s="89">
        <v>12</v>
      </c>
      <c r="O7" s="90">
        <v>0</v>
      </c>
      <c r="P7" s="91">
        <f>N7+O7</f>
        <v>12</v>
      </c>
      <c r="Q7" s="80">
        <f>IFERROR(P7/M7,"-")</f>
        <v>0.25531914893617</v>
      </c>
      <c r="R7" s="79">
        <v>3</v>
      </c>
      <c r="S7" s="79">
        <v>1</v>
      </c>
      <c r="T7" s="80">
        <f>IFERROR(R7/(P7),"-")</f>
        <v>0.25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0.083333333333333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0.41666666666667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0.083333333333333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174</v>
      </c>
      <c r="H10" s="40"/>
      <c r="I10" s="40"/>
      <c r="J10" s="183">
        <f>SUM(J6:J9)</f>
        <v>90000</v>
      </c>
      <c r="K10" s="41">
        <f>SUM(K6:K9)</f>
        <v>59</v>
      </c>
      <c r="L10" s="41">
        <f>SUM(L6:L9)</f>
        <v>41</v>
      </c>
      <c r="M10" s="41">
        <f>SUM(M6:M9)</f>
        <v>56</v>
      </c>
      <c r="N10" s="41">
        <f>SUM(N6:N9)</f>
        <v>12</v>
      </c>
      <c r="O10" s="41">
        <f>SUM(O6:O9)</f>
        <v>0</v>
      </c>
      <c r="P10" s="41">
        <f>SUM(P6:P9)</f>
        <v>12</v>
      </c>
      <c r="Q10" s="42">
        <f>IFERROR(P10/M10,"-")</f>
        <v>0.21428571428571</v>
      </c>
      <c r="R10" s="76">
        <f>SUM(R6:R9)</f>
        <v>3</v>
      </c>
      <c r="S10" s="76">
        <f>SUM(S6:S9)</f>
        <v>1</v>
      </c>
      <c r="T10" s="42">
        <f>IFERROR(R10/P10,"-")</f>
        <v>0.25</v>
      </c>
      <c r="U10" s="188">
        <f>IFERROR(J10/P10,"-")</f>
        <v>7500</v>
      </c>
      <c r="V10" s="44">
        <f>SUM(V6:V9)</f>
        <v>0</v>
      </c>
      <c r="W10" s="42">
        <f>IFERROR(V10/P10,"-")</f>
        <v>0</v>
      </c>
      <c r="X10" s="183">
        <f>SUM(X6:X9)</f>
        <v>0</v>
      </c>
      <c r="Y10" s="183">
        <f>IFERROR(X10/P10,"-")</f>
        <v>0</v>
      </c>
      <c r="Z10" s="183" t="str">
        <f>IFERROR(X10/V10,"-")</f>
        <v>-</v>
      </c>
      <c r="AA10" s="183">
        <f>X10-J10</f>
        <v>-90000</v>
      </c>
      <c r="AB10" s="45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