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<sst xmlns="http://schemas.openxmlformats.org/spreadsheetml/2006/main" uniqueCount="180">
  <si>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</si>
  <si>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</si>
  <si>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</si>
  <si>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</si>
  <si>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</si>
  <si>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</si>
  <si>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</si>
  <si>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</si>
  <si>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</si>
  <si>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</si>
  <si>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</si>
  <si>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</si>
  <si>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</si>
  <si>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</si>
  <si>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</si>
  <si>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</si>
  <si>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</si>
  <si>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</si>
  <si>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</si>
  <si>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</si>
  <si>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</si>
  <si>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</si>
  <si>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</si>
  <si>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</si>
  <si>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</si>
  <si>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</si>
  <si>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</si>
  <si>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</si>
  <si>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</si>
  <si>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</si>
  <si>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</si>
  <si>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</si>
  <si>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</si>
  <si>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</si>
  <si>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</si>
  <si>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</si>
  <si>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</si>
  <si>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</si>
  <si>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</si>
  <si>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</si>
  <si>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</si>
  <si>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</si>
  <si>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</si>
  <si>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</si>
  <si>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</si>
  <si>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</si>
  <si>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</si>
  <si>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</si>
  <si>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</si>
  <si>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</si>
  <si>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</si>
  <si>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</si>
  <si>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</si>
  <si>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</si>
  <si>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</si>
  <si>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</si>
  <si>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</si>
  <si>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</si>
  <si>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</si>
  <si>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</si>
  <si>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</si>
  <si>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</si>
  <si>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sd1706</t>
  </si>
  <si>
    <t>①大正（塩見彩）</t>
  </si>
  <si>
    <t>151「出会いの達人！次から次へとドドンと来い！」</t>
  </si>
  <si>
    <t>lp02</t>
  </si>
  <si>
    <t>スポニチ関西</t>
  </si>
  <si>
    <t>半2段つかみ20段保証</t>
  </si>
  <si>
    <t>20段保証</t>
  </si>
  <si>
    <t>sd1707</t>
  </si>
  <si>
    <t>②右女3（塩見彩）</t>
  </si>
  <si>
    <t>152「お願い！！一度だけ試して！ダメならすぐ退会していいから！」</t>
  </si>
  <si>
    <t>sd1708</t>
  </si>
  <si>
    <t>③旧デイリー風（塩見彩）</t>
  </si>
  <si>
    <t>153「若者ではなく【大人の男、限定】だからこそ楽しめるサービスがある」</t>
  </si>
  <si>
    <t>sd1709</t>
  </si>
  <si>
    <t>④求人風（塩見彩）</t>
  </si>
  <si>
    <t>154「ねぇ昨日、4人も会っちゃいましたよ！」</t>
  </si>
  <si>
    <t>sd1710</t>
  </si>
  <si>
    <t>(空電共通)</t>
  </si>
  <si>
    <t>空電</t>
  </si>
  <si>
    <t>sd1711</t>
  </si>
  <si>
    <t>ニッカン関西</t>
  </si>
  <si>
    <t>半2段つかみ10段保証</t>
  </si>
  <si>
    <t>1～10日</t>
  </si>
  <si>
    <t>sd1712</t>
  </si>
  <si>
    <t>11～20日</t>
  </si>
  <si>
    <t>sd1713</t>
  </si>
  <si>
    <t>21～31日</t>
  </si>
  <si>
    <t>sd1714</t>
  </si>
  <si>
    <t>sd1715</t>
  </si>
  <si>
    <t>デリヘル版（塩見彩）</t>
  </si>
  <si>
    <t>恥ずかしい訳ありサイト(サブ：男性が足りてないんです)</t>
  </si>
  <si>
    <t>ニッカン西部</t>
  </si>
  <si>
    <t>全5段つかみ5回</t>
  </si>
  <si>
    <t>1月06日(水)</t>
  </si>
  <si>
    <t>sd1716</t>
  </si>
  <si>
    <t>デリヘル版2（塩見彩）</t>
  </si>
  <si>
    <t>訳アリだから女性から誘われる</t>
  </si>
  <si>
    <t>1月11日(月)</t>
  </si>
  <si>
    <t>sd1717</t>
  </si>
  <si>
    <t>デリヘル版3（塩見彩）</t>
  </si>
  <si>
    <t>ドンドン出会える</t>
  </si>
  <si>
    <t>1月21日(木)</t>
  </si>
  <si>
    <t>sd1718</t>
  </si>
  <si>
    <t>大正版(改)（塩見彩）</t>
  </si>
  <si>
    <t>出会い求人</t>
  </si>
  <si>
    <t>1月24日(日)</t>
  </si>
  <si>
    <t>sd1719</t>
  </si>
  <si>
    <t>デリヘル版2（コンシェルジュパーツ）（塩見彩）</t>
  </si>
  <si>
    <t>学生いませんギャルもいません熟女熟女熟女熟女</t>
  </si>
  <si>
    <t>sd1720</t>
  </si>
  <si>
    <t>空電 (共通)</t>
  </si>
  <si>
    <t>sd1721</t>
  </si>
  <si>
    <t>sd1722</t>
  </si>
  <si>
    <t>sd1723</t>
  </si>
  <si>
    <t>sd1724</t>
  </si>
  <si>
    <t>sd1725</t>
  </si>
  <si>
    <t>①旧デイリー風（塩見彩）</t>
  </si>
  <si>
    <t>何回アプローチされた？多すぎて覚えてねーや</t>
  </si>
  <si>
    <t>ニッカン北海道</t>
  </si>
  <si>
    <t>半2段つかみ10回以上</t>
  </si>
  <si>
    <t>sd1726</t>
  </si>
  <si>
    <t>②求人風（塩見彩）</t>
  </si>
  <si>
    <t>奥手な方向けの訳ありサイト（サブ：男性が足りてないんです）</t>
  </si>
  <si>
    <t>sd1727</t>
  </si>
  <si>
    <t>③黒：右女３（塩見彩）</t>
  </si>
  <si>
    <t>求む！50歳以上の女性好き男性</t>
  </si>
  <si>
    <t>sd1728</t>
  </si>
  <si>
    <t>sd1729</t>
  </si>
  <si>
    <t>雑誌版（塩見彩）</t>
  </si>
  <si>
    <t>冬だね・・・しよ？</t>
  </si>
  <si>
    <t>東スポ</t>
  </si>
  <si>
    <t>全2段金土 8回セット</t>
  </si>
  <si>
    <t>10/1～</t>
  </si>
  <si>
    <t>sd1730</t>
  </si>
  <si>
    <t>大正版（塩見彩）</t>
  </si>
  <si>
    <t>70歳までの出会いリクルート</t>
  </si>
  <si>
    <t>sd1731</t>
  </si>
  <si>
    <t>sd1732</t>
  </si>
  <si>
    <t>新聞 TOTAL</t>
  </si>
  <si>
    <t>●雑誌 広告</t>
  </si>
  <si>
    <t>ak284</t>
  </si>
  <si>
    <t>日本文芸社</t>
  </si>
  <si>
    <t>2P_対談風_どきどき</t>
  </si>
  <si>
    <t>週刊漫画ゴラク.1W金</t>
  </si>
  <si>
    <t>1C2P</t>
  </si>
  <si>
    <t>1月08日(金)</t>
  </si>
  <si>
    <t>ak285</t>
  </si>
  <si>
    <t>ak282</t>
  </si>
  <si>
    <t>徳間書店</t>
  </si>
  <si>
    <t>DVD漫画たかし_セリフアレンジ</t>
  </si>
  <si>
    <t>アサヒ芸能.2W火</t>
  </si>
  <si>
    <t>DVD袋裏4C</t>
  </si>
  <si>
    <t>1月12日(火)</t>
  </si>
  <si>
    <t>ak283</t>
  </si>
  <si>
    <t>ak280</t>
  </si>
  <si>
    <t>日本ジャーナル出版</t>
  </si>
  <si>
    <t>5Pセフレ確保(赤瀬尚子さん）</t>
  </si>
  <si>
    <t>週刊実話増刊「実話ザ・タブー」</t>
  </si>
  <si>
    <t>1C5P</t>
  </si>
  <si>
    <t>1月27日(水)</t>
  </si>
  <si>
    <t>ak281</t>
  </si>
  <si>
    <t>ht181</t>
  </si>
  <si>
    <t>RNパック</t>
  </si>
  <si>
    <t>1月01日(金)</t>
  </si>
  <si>
    <t>ht182</t>
  </si>
  <si>
    <t>ht183</t>
  </si>
  <si>
    <t>ht184</t>
  </si>
  <si>
    <t>ht185</t>
  </si>
  <si>
    <t>ht186</t>
  </si>
  <si>
    <t>雑誌 TOTAL</t>
  </si>
  <si>
    <t>●DVD 広告</t>
  </si>
  <si>
    <t>pk245</t>
  </si>
  <si>
    <t>若生出版</t>
  </si>
  <si>
    <t>DVD漫画たかし</t>
  </si>
  <si>
    <t>絶対美人secret</t>
  </si>
  <si>
    <t>DVD袋表4C+DVDコンテンツ枠</t>
  </si>
  <si>
    <t>pk246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</si>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</sst>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27</v>
      </c>
      <c r="D6" s="180">
        <v>2082000</v>
      </c>
      <c r="E6" s="79">
        <v>824</v>
      </c>
      <c r="F6" s="79">
        <v>280</v>
      </c>
      <c r="G6" s="79">
        <v>1244</v>
      </c>
      <c r="H6" s="89">
        <v>122</v>
      </c>
      <c r="I6" s="90">
        <v>1</v>
      </c>
      <c r="J6" s="143">
        <f>H6+I6</f>
        <v>123</v>
      </c>
      <c r="K6" s="80">
        <f>IFERROR(J6/G6,"-")</f>
        <v>0.09887459807074</v>
      </c>
      <c r="L6" s="79">
        <v>39</v>
      </c>
      <c r="M6" s="79">
        <v>31</v>
      </c>
      <c r="N6" s="80">
        <f>IFERROR(L6/J6,"-")</f>
        <v>0.31707317073171</v>
      </c>
      <c r="O6" s="81">
        <f>IFERROR(D6/J6,"-")</f>
        <v>16926.829268293</v>
      </c>
      <c r="P6" s="82">
        <v>52</v>
      </c>
      <c r="Q6" s="80">
        <f>IFERROR(P6/J6,"-")</f>
        <v>0.42276422764228</v>
      </c>
      <c r="R6" s="185">
        <v>2933000</v>
      </c>
      <c r="S6" s="186">
        <f>IFERROR(R6/J6,"-")</f>
        <v>23845.528455285</v>
      </c>
      <c r="T6" s="186">
        <f>IFERROR(R6/P6,"-")</f>
        <v>56403.846153846</v>
      </c>
      <c r="U6" s="180">
        <f>IFERROR(R6-D6,"-")</f>
        <v>851000</v>
      </c>
      <c r="V6" s="83">
        <f>R6/D6</f>
        <v>1.4087415946206</v>
      </c>
      <c r="W6" s="77"/>
      <c r="X6" s="142"/>
    </row>
    <row r="7" spans="1:24">
      <c r="A7" s="78"/>
      <c r="B7" s="84" t="s">
        <v>24</v>
      </c>
      <c r="C7" s="84">
        <v>12</v>
      </c>
      <c r="D7" s="180">
        <v>1390000</v>
      </c>
      <c r="E7" s="79">
        <v>771</v>
      </c>
      <c r="F7" s="79">
        <v>371</v>
      </c>
      <c r="G7" s="79">
        <v>758</v>
      </c>
      <c r="H7" s="89">
        <v>121</v>
      </c>
      <c r="I7" s="90">
        <v>2</v>
      </c>
      <c r="J7" s="143">
        <f>H7+I7</f>
        <v>123</v>
      </c>
      <c r="K7" s="80">
        <f>IFERROR(J7/G7,"-")</f>
        <v>0.1622691292876</v>
      </c>
      <c r="L7" s="79">
        <v>36</v>
      </c>
      <c r="M7" s="79">
        <v>17</v>
      </c>
      <c r="N7" s="80">
        <f>IFERROR(L7/J7,"-")</f>
        <v>0.29268292682927</v>
      </c>
      <c r="O7" s="81">
        <f>IFERROR(D7/J7,"-")</f>
        <v>11300.81300813</v>
      </c>
      <c r="P7" s="82">
        <v>29</v>
      </c>
      <c r="Q7" s="80">
        <f>IFERROR(P7/J7,"-")</f>
        <v>0.23577235772358</v>
      </c>
      <c r="R7" s="185">
        <v>1427000</v>
      </c>
      <c r="S7" s="186">
        <f>IFERROR(R7/J7,"-")</f>
        <v>11601.62601626</v>
      </c>
      <c r="T7" s="186">
        <f>IFERROR(R7/P7,"-")</f>
        <v>49206.896551724</v>
      </c>
      <c r="U7" s="180">
        <f>IFERROR(R7-D7,"-")</f>
        <v>37000</v>
      </c>
      <c r="V7" s="83">
        <f>R7/D7</f>
        <v>1.026618705036</v>
      </c>
      <c r="W7" s="77"/>
      <c r="X7" s="142"/>
    </row>
    <row r="8" spans="1:24">
      <c r="A8" s="78"/>
      <c r="B8" s="84" t="s">
        <v>25</v>
      </c>
      <c r="C8" s="84">
        <v>2</v>
      </c>
      <c r="D8" s="180">
        <v>78000</v>
      </c>
      <c r="E8" s="79">
        <v>101</v>
      </c>
      <c r="F8" s="79">
        <v>63</v>
      </c>
      <c r="G8" s="79">
        <v>124</v>
      </c>
      <c r="H8" s="89">
        <v>33</v>
      </c>
      <c r="I8" s="90">
        <v>0</v>
      </c>
      <c r="J8" s="143">
        <f>H8+I8</f>
        <v>33</v>
      </c>
      <c r="K8" s="80">
        <f>IFERROR(J8/G8,"-")</f>
        <v>0.26612903225806</v>
      </c>
      <c r="L8" s="79">
        <v>11</v>
      </c>
      <c r="M8" s="79">
        <v>4</v>
      </c>
      <c r="N8" s="80">
        <f>IFERROR(L8/J8,"-")</f>
        <v>0.33333333333333</v>
      </c>
      <c r="O8" s="81">
        <f>IFERROR(D8/J8,"-")</f>
        <v>2363.6363636364</v>
      </c>
      <c r="P8" s="82">
        <v>5</v>
      </c>
      <c r="Q8" s="80">
        <f>IFERROR(P8/J8,"-")</f>
        <v>0.15151515151515</v>
      </c>
      <c r="R8" s="185">
        <v>500560</v>
      </c>
      <c r="S8" s="186">
        <f>IFERROR(R8/J8,"-")</f>
        <v>15168.484848485</v>
      </c>
      <c r="T8" s="186">
        <f>IFERROR(R8/P8,"-")</f>
        <v>100112</v>
      </c>
      <c r="U8" s="180">
        <f>IFERROR(R8-D8,"-")</f>
        <v>422560</v>
      </c>
      <c r="V8" s="83">
        <f>R8/D8</f>
        <v>6.4174358974359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3550000</v>
      </c>
      <c r="E11" s="41">
        <f>SUM(E6:E9)</f>
        <v>1696</v>
      </c>
      <c r="F11" s="41">
        <f>SUM(F6:F9)</f>
        <v>714</v>
      </c>
      <c r="G11" s="41">
        <f>SUM(G6:G9)</f>
        <v>2126</v>
      </c>
      <c r="H11" s="41">
        <f>SUM(H6:H9)</f>
        <v>276</v>
      </c>
      <c r="I11" s="41">
        <f>SUM(I6:I9)</f>
        <v>3</v>
      </c>
      <c r="J11" s="41">
        <f>SUM(J6:J9)</f>
        <v>279</v>
      </c>
      <c r="K11" s="42">
        <f>IFERROR(J11/G11,"-")</f>
        <v>0.13123236124177</v>
      </c>
      <c r="L11" s="76">
        <f>SUM(L6:L9)</f>
        <v>86</v>
      </c>
      <c r="M11" s="76">
        <f>SUM(M6:M9)</f>
        <v>52</v>
      </c>
      <c r="N11" s="42">
        <f>IFERROR(L11/J11,"-")</f>
        <v>0.30824372759857</v>
      </c>
      <c r="O11" s="43">
        <f>IFERROR(D11/J11,"-")</f>
        <v>12724.014336918</v>
      </c>
      <c r="P11" s="44">
        <f>SUM(P6:P9)</f>
        <v>86</v>
      </c>
      <c r="Q11" s="42">
        <f>IFERROR(P11/J11,"-")</f>
        <v>0.30824372759857</v>
      </c>
      <c r="R11" s="183">
        <f>SUM(R6:R9)</f>
        <v>4860560</v>
      </c>
      <c r="S11" s="183">
        <f>IFERROR(R11/J11,"-")</f>
        <v>17421.362007168</v>
      </c>
      <c r="T11" s="183">
        <f>IFERROR(P11/P11,"-")</f>
        <v>1</v>
      </c>
      <c r="U11" s="183">
        <f>SUM(U6:U9)</f>
        <v>1310560</v>
      </c>
      <c r="V11" s="45">
        <f>IFERROR(R11/D11,"-")</f>
        <v>1.3691718309859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2.4875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88" t="s">
        <v>68</v>
      </c>
      <c r="J6" s="180">
        <v>480000</v>
      </c>
      <c r="K6" s="79">
        <v>14</v>
      </c>
      <c r="L6" s="79">
        <v>0</v>
      </c>
      <c r="M6" s="79">
        <v>101</v>
      </c>
      <c r="N6" s="89">
        <v>3</v>
      </c>
      <c r="O6" s="90">
        <v>0</v>
      </c>
      <c r="P6" s="91">
        <f>N6+O6</f>
        <v>3</v>
      </c>
      <c r="Q6" s="80">
        <f>IFERROR(P6/M6,"-")</f>
        <v>0.02970297029703</v>
      </c>
      <c r="R6" s="79">
        <v>1</v>
      </c>
      <c r="S6" s="79">
        <v>1</v>
      </c>
      <c r="T6" s="80">
        <f>IFERROR(R6/(P6),"-")</f>
        <v>0.33333333333333</v>
      </c>
      <c r="U6" s="186">
        <f>IFERROR(J6/SUM(N6:O10),"-")</f>
        <v>10666.666666667</v>
      </c>
      <c r="V6" s="82">
        <v>1</v>
      </c>
      <c r="W6" s="80">
        <f>IF(P6=0,"-",V6/P6)</f>
        <v>0.33333333333333</v>
      </c>
      <c r="X6" s="185">
        <v>18000</v>
      </c>
      <c r="Y6" s="186">
        <f>IFERROR(X6/P6,"-")</f>
        <v>6000</v>
      </c>
      <c r="Z6" s="186">
        <f>IFERROR(X6/V6,"-")</f>
        <v>18000</v>
      </c>
      <c r="AA6" s="180">
        <f>SUM(X6:X10)-SUM(J6:J10)</f>
        <v>714000</v>
      </c>
      <c r="AB6" s="83">
        <f>SUM(X6:X10)/SUM(J6:J10)</f>
        <v>2.4875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0.66666666666667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0.33333333333333</v>
      </c>
      <c r="BY6" s="126">
        <v>1</v>
      </c>
      <c r="BZ6" s="127">
        <f>IFERROR(BY6/BW6,"-")</f>
        <v>1</v>
      </c>
      <c r="CA6" s="128">
        <v>18000</v>
      </c>
      <c r="CB6" s="129">
        <f>IFERROR(CA6/BW6,"-")</f>
        <v>18000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18000</v>
      </c>
      <c r="CQ6" s="139">
        <v>18000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70</v>
      </c>
      <c r="E7" s="189" t="s">
        <v>71</v>
      </c>
      <c r="F7" s="189" t="s">
        <v>65</v>
      </c>
      <c r="G7" s="88"/>
      <c r="H7" s="88" t="s">
        <v>67</v>
      </c>
      <c r="I7" s="88"/>
      <c r="J7" s="180"/>
      <c r="K7" s="79">
        <v>25</v>
      </c>
      <c r="L7" s="79">
        <v>0</v>
      </c>
      <c r="M7" s="79">
        <v>125</v>
      </c>
      <c r="N7" s="89">
        <v>8</v>
      </c>
      <c r="O7" s="90">
        <v>0</v>
      </c>
      <c r="P7" s="91">
        <f>N7+O7</f>
        <v>8</v>
      </c>
      <c r="Q7" s="80">
        <f>IFERROR(P7/M7,"-")</f>
        <v>0.064</v>
      </c>
      <c r="R7" s="79">
        <v>4</v>
      </c>
      <c r="S7" s="79">
        <v>2</v>
      </c>
      <c r="T7" s="80">
        <f>IFERROR(R7/(P7),"-")</f>
        <v>0.5</v>
      </c>
      <c r="U7" s="186"/>
      <c r="V7" s="82">
        <v>4</v>
      </c>
      <c r="W7" s="80">
        <f>IF(P7=0,"-",V7/P7)</f>
        <v>0.5</v>
      </c>
      <c r="X7" s="185">
        <v>172000</v>
      </c>
      <c r="Y7" s="186">
        <f>IFERROR(X7/P7,"-")</f>
        <v>21500</v>
      </c>
      <c r="Z7" s="186">
        <f>IFERROR(X7/V7,"-")</f>
        <v>43000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0.5</v>
      </c>
      <c r="BP7" s="119">
        <v>2</v>
      </c>
      <c r="BQ7" s="120">
        <f>IFERROR(BP7/BN7,"-")</f>
        <v>0.5</v>
      </c>
      <c r="BR7" s="121">
        <v>73000</v>
      </c>
      <c r="BS7" s="122">
        <f>IFERROR(BR7/BN7,"-")</f>
        <v>18250</v>
      </c>
      <c r="BT7" s="123"/>
      <c r="BU7" s="123">
        <v>1</v>
      </c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2</v>
      </c>
      <c r="CG7" s="132">
        <f>IF(P7=0,"",IF(CF7=0,"",(CF7/P7)))</f>
        <v>0.25</v>
      </c>
      <c r="CH7" s="133">
        <v>2</v>
      </c>
      <c r="CI7" s="134">
        <f>IFERROR(CH7/CF7,"-")</f>
        <v>1</v>
      </c>
      <c r="CJ7" s="135">
        <v>99000</v>
      </c>
      <c r="CK7" s="136">
        <f>IFERROR(CJ7/CF7,"-")</f>
        <v>49500</v>
      </c>
      <c r="CL7" s="137"/>
      <c r="CM7" s="137">
        <v>1</v>
      </c>
      <c r="CN7" s="137">
        <v>1</v>
      </c>
      <c r="CO7" s="138">
        <v>4</v>
      </c>
      <c r="CP7" s="139">
        <v>172000</v>
      </c>
      <c r="CQ7" s="139">
        <v>91000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72</v>
      </c>
      <c r="C8" s="189"/>
      <c r="D8" s="189" t="s">
        <v>73</v>
      </c>
      <c r="E8" s="189" t="s">
        <v>74</v>
      </c>
      <c r="F8" s="189" t="s">
        <v>65</v>
      </c>
      <c r="G8" s="88"/>
      <c r="H8" s="88" t="s">
        <v>67</v>
      </c>
      <c r="I8" s="88"/>
      <c r="J8" s="180"/>
      <c r="K8" s="79">
        <v>22</v>
      </c>
      <c r="L8" s="79">
        <v>0</v>
      </c>
      <c r="M8" s="79">
        <v>101</v>
      </c>
      <c r="N8" s="89">
        <v>4</v>
      </c>
      <c r="O8" s="90">
        <v>0</v>
      </c>
      <c r="P8" s="91">
        <f>N8+O8</f>
        <v>4</v>
      </c>
      <c r="Q8" s="80">
        <f>IFERROR(P8/M8,"-")</f>
        <v>0.03960396039604</v>
      </c>
      <c r="R8" s="79">
        <v>0</v>
      </c>
      <c r="S8" s="79">
        <v>0</v>
      </c>
      <c r="T8" s="80">
        <f>IFERROR(R8/(P8),"-")</f>
        <v>0</v>
      </c>
      <c r="U8" s="186"/>
      <c r="V8" s="82">
        <v>2</v>
      </c>
      <c r="W8" s="80">
        <f>IF(P8=0,"-",V8/P8)</f>
        <v>0.5</v>
      </c>
      <c r="X8" s="185">
        <v>11000</v>
      </c>
      <c r="Y8" s="186">
        <f>IFERROR(X8/P8,"-")</f>
        <v>2750</v>
      </c>
      <c r="Z8" s="186">
        <f>IFERROR(X8/V8,"-")</f>
        <v>5500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4</v>
      </c>
      <c r="BO8" s="118">
        <f>IF(P8=0,"",IF(BN8=0,"",(BN8/P8)))</f>
        <v>1</v>
      </c>
      <c r="BP8" s="119">
        <v>2</v>
      </c>
      <c r="BQ8" s="120">
        <f>IFERROR(BP8/BN8,"-")</f>
        <v>0.5</v>
      </c>
      <c r="BR8" s="121">
        <v>11000</v>
      </c>
      <c r="BS8" s="122">
        <f>IFERROR(BR8/BN8,"-")</f>
        <v>2750</v>
      </c>
      <c r="BT8" s="123">
        <v>1</v>
      </c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11000</v>
      </c>
      <c r="CQ8" s="139">
        <v>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76</v>
      </c>
      <c r="E9" s="189" t="s">
        <v>77</v>
      </c>
      <c r="F9" s="189" t="s">
        <v>65</v>
      </c>
      <c r="G9" s="88"/>
      <c r="H9" s="88" t="s">
        <v>67</v>
      </c>
      <c r="I9" s="88"/>
      <c r="J9" s="180"/>
      <c r="K9" s="79">
        <v>29</v>
      </c>
      <c r="L9" s="79">
        <v>0</v>
      </c>
      <c r="M9" s="79">
        <v>104</v>
      </c>
      <c r="N9" s="89">
        <v>9</v>
      </c>
      <c r="O9" s="90">
        <v>0</v>
      </c>
      <c r="P9" s="91">
        <f>N9+O9</f>
        <v>9</v>
      </c>
      <c r="Q9" s="80">
        <f>IFERROR(P9/M9,"-")</f>
        <v>0.086538461538462</v>
      </c>
      <c r="R9" s="79">
        <v>1</v>
      </c>
      <c r="S9" s="79">
        <v>5</v>
      </c>
      <c r="T9" s="80">
        <f>IFERROR(R9/(P9),"-")</f>
        <v>0.11111111111111</v>
      </c>
      <c r="U9" s="186"/>
      <c r="V9" s="82">
        <v>4</v>
      </c>
      <c r="W9" s="80">
        <f>IF(P9=0,"-",V9/P9)</f>
        <v>0.44444444444444</v>
      </c>
      <c r="X9" s="185">
        <v>294000</v>
      </c>
      <c r="Y9" s="186">
        <f>IFERROR(X9/P9,"-")</f>
        <v>32666.666666667</v>
      </c>
      <c r="Z9" s="186">
        <f>IFERROR(X9/V9,"-")</f>
        <v>73500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4</v>
      </c>
      <c r="BF9" s="111">
        <f>IF(P9=0,"",IF(BE9=0,"",(BE9/P9)))</f>
        <v>0.44444444444444</v>
      </c>
      <c r="BG9" s="110">
        <v>1</v>
      </c>
      <c r="BH9" s="112">
        <f>IFERROR(BG9/BE9,"-")</f>
        <v>0.25</v>
      </c>
      <c r="BI9" s="113">
        <v>3000</v>
      </c>
      <c r="BJ9" s="114">
        <f>IFERROR(BI9/BE9,"-")</f>
        <v>750</v>
      </c>
      <c r="BK9" s="115">
        <v>1</v>
      </c>
      <c r="BL9" s="115"/>
      <c r="BM9" s="115"/>
      <c r="BN9" s="117">
        <v>4</v>
      </c>
      <c r="BO9" s="118">
        <f>IF(P9=0,"",IF(BN9=0,"",(BN9/P9)))</f>
        <v>0.44444444444444</v>
      </c>
      <c r="BP9" s="119">
        <v>2</v>
      </c>
      <c r="BQ9" s="120">
        <f>IFERROR(BP9/BN9,"-")</f>
        <v>0.5</v>
      </c>
      <c r="BR9" s="121">
        <v>11000</v>
      </c>
      <c r="BS9" s="122">
        <f>IFERROR(BR9/BN9,"-")</f>
        <v>2750</v>
      </c>
      <c r="BT9" s="123">
        <v>1</v>
      </c>
      <c r="BU9" s="123">
        <v>1</v>
      </c>
      <c r="BV9" s="123"/>
      <c r="BW9" s="124">
        <v>1</v>
      </c>
      <c r="BX9" s="125">
        <f>IF(P9=0,"",IF(BW9=0,"",(BW9/P9)))</f>
        <v>0.11111111111111</v>
      </c>
      <c r="BY9" s="126">
        <v>1</v>
      </c>
      <c r="BZ9" s="127">
        <f>IFERROR(BY9/BW9,"-")</f>
        <v>1</v>
      </c>
      <c r="CA9" s="128">
        <v>280000</v>
      </c>
      <c r="CB9" s="129">
        <f>IFERROR(CA9/BW9,"-")</f>
        <v>280000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294000</v>
      </c>
      <c r="CQ9" s="139">
        <v>280000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189" t="s">
        <v>78</v>
      </c>
      <c r="C10" s="189"/>
      <c r="D10" s="189" t="s">
        <v>79</v>
      </c>
      <c r="E10" s="189" t="s">
        <v>79</v>
      </c>
      <c r="F10" s="189" t="s">
        <v>80</v>
      </c>
      <c r="G10" s="88"/>
      <c r="H10" s="88"/>
      <c r="I10" s="88"/>
      <c r="J10" s="180"/>
      <c r="K10" s="79">
        <v>235</v>
      </c>
      <c r="L10" s="79">
        <v>97</v>
      </c>
      <c r="M10" s="79">
        <v>49</v>
      </c>
      <c r="N10" s="89">
        <v>20</v>
      </c>
      <c r="O10" s="90">
        <v>1</v>
      </c>
      <c r="P10" s="91">
        <f>N10+O10</f>
        <v>21</v>
      </c>
      <c r="Q10" s="80">
        <f>IFERROR(P10/M10,"-")</f>
        <v>0.42857142857143</v>
      </c>
      <c r="R10" s="79">
        <v>8</v>
      </c>
      <c r="S10" s="79">
        <v>3</v>
      </c>
      <c r="T10" s="80">
        <f>IFERROR(R10/(P10),"-")</f>
        <v>0.38095238095238</v>
      </c>
      <c r="U10" s="186"/>
      <c r="V10" s="82">
        <v>8</v>
      </c>
      <c r="W10" s="80">
        <f>IF(P10=0,"-",V10/P10)</f>
        <v>0.38095238095238</v>
      </c>
      <c r="X10" s="185">
        <v>699000</v>
      </c>
      <c r="Y10" s="186">
        <f>IFERROR(X10/P10,"-")</f>
        <v>33285.714285714</v>
      </c>
      <c r="Z10" s="186">
        <f>IFERROR(X10/V10,"-")</f>
        <v>87375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0.047619047619048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0.095238095238095</v>
      </c>
      <c r="BG10" s="110">
        <v>1</v>
      </c>
      <c r="BH10" s="112">
        <f>IFERROR(BG10/BE10,"-")</f>
        <v>0.5</v>
      </c>
      <c r="BI10" s="113">
        <v>25000</v>
      </c>
      <c r="BJ10" s="114">
        <f>IFERROR(BI10/BE10,"-")</f>
        <v>12500</v>
      </c>
      <c r="BK10" s="115"/>
      <c r="BL10" s="115"/>
      <c r="BM10" s="115">
        <v>1</v>
      </c>
      <c r="BN10" s="117">
        <v>4</v>
      </c>
      <c r="BO10" s="118">
        <f>IF(P10=0,"",IF(BN10=0,"",(BN10/P10)))</f>
        <v>0.19047619047619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10</v>
      </c>
      <c r="BX10" s="125">
        <f>IF(P10=0,"",IF(BW10=0,"",(BW10/P10)))</f>
        <v>0.47619047619048</v>
      </c>
      <c r="BY10" s="126">
        <v>4</v>
      </c>
      <c r="BZ10" s="127">
        <f>IFERROR(BY10/BW10,"-")</f>
        <v>0.4</v>
      </c>
      <c r="CA10" s="128">
        <v>273000</v>
      </c>
      <c r="CB10" s="129">
        <f>IFERROR(CA10/BW10,"-")</f>
        <v>27300</v>
      </c>
      <c r="CC10" s="130">
        <v>1</v>
      </c>
      <c r="CD10" s="130"/>
      <c r="CE10" s="130">
        <v>3</v>
      </c>
      <c r="CF10" s="131">
        <v>4</v>
      </c>
      <c r="CG10" s="132">
        <f>IF(P10=0,"",IF(CF10=0,"",(CF10/P10)))</f>
        <v>0.19047619047619</v>
      </c>
      <c r="CH10" s="133">
        <v>3</v>
      </c>
      <c r="CI10" s="134">
        <f>IFERROR(CH10/CF10,"-")</f>
        <v>0.75</v>
      </c>
      <c r="CJ10" s="135">
        <v>401000</v>
      </c>
      <c r="CK10" s="136">
        <f>IFERROR(CJ10/CF10,"-")</f>
        <v>100250</v>
      </c>
      <c r="CL10" s="137"/>
      <c r="CM10" s="137"/>
      <c r="CN10" s="137">
        <v>3</v>
      </c>
      <c r="CO10" s="138">
        <v>8</v>
      </c>
      <c r="CP10" s="139">
        <v>699000</v>
      </c>
      <c r="CQ10" s="139">
        <v>318000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1.4262820512821</v>
      </c>
      <c r="B11" s="189" t="s">
        <v>81</v>
      </c>
      <c r="C11" s="189"/>
      <c r="D11" s="189" t="s">
        <v>63</v>
      </c>
      <c r="E11" s="189" t="s">
        <v>64</v>
      </c>
      <c r="F11" s="189" t="s">
        <v>65</v>
      </c>
      <c r="G11" s="88" t="s">
        <v>82</v>
      </c>
      <c r="H11" s="88" t="s">
        <v>83</v>
      </c>
      <c r="I11" s="88" t="s">
        <v>84</v>
      </c>
      <c r="J11" s="180">
        <v>312000</v>
      </c>
      <c r="K11" s="79">
        <v>10</v>
      </c>
      <c r="L11" s="79">
        <v>0</v>
      </c>
      <c r="M11" s="79">
        <v>35</v>
      </c>
      <c r="N11" s="89">
        <v>1</v>
      </c>
      <c r="O11" s="90">
        <v>0</v>
      </c>
      <c r="P11" s="91">
        <f>N11+O11</f>
        <v>1</v>
      </c>
      <c r="Q11" s="80">
        <f>IFERROR(P11/M11,"-")</f>
        <v>0.028571428571429</v>
      </c>
      <c r="R11" s="79">
        <v>0</v>
      </c>
      <c r="S11" s="79">
        <v>0</v>
      </c>
      <c r="T11" s="80">
        <f>IFERROR(R11/(P11),"-")</f>
        <v>0</v>
      </c>
      <c r="U11" s="186">
        <f>IFERROR(J11/SUM(N11:O14),"-")</f>
        <v>31200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SUM(X11:X14)-SUM(J11:J14)</f>
        <v>133000</v>
      </c>
      <c r="AB11" s="83">
        <f>SUM(X11:X14)/SUM(J11:J14)</f>
        <v>1.4262820512821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70</v>
      </c>
      <c r="E12" s="189" t="s">
        <v>71</v>
      </c>
      <c r="F12" s="189" t="s">
        <v>65</v>
      </c>
      <c r="G12" s="88"/>
      <c r="H12" s="88" t="s">
        <v>83</v>
      </c>
      <c r="I12" s="88" t="s">
        <v>86</v>
      </c>
      <c r="J12" s="180"/>
      <c r="K12" s="79">
        <v>8</v>
      </c>
      <c r="L12" s="79">
        <v>0</v>
      </c>
      <c r="M12" s="79">
        <v>49</v>
      </c>
      <c r="N12" s="89">
        <v>1</v>
      </c>
      <c r="O12" s="90">
        <v>0</v>
      </c>
      <c r="P12" s="91">
        <f>N12+O12</f>
        <v>1</v>
      </c>
      <c r="Q12" s="80">
        <f>IFERROR(P12/M12,"-")</f>
        <v>0.020408163265306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73</v>
      </c>
      <c r="E13" s="189" t="s">
        <v>74</v>
      </c>
      <c r="F13" s="189" t="s">
        <v>65</v>
      </c>
      <c r="G13" s="88"/>
      <c r="H13" s="88" t="s">
        <v>83</v>
      </c>
      <c r="I13" s="88" t="s">
        <v>88</v>
      </c>
      <c r="J13" s="180"/>
      <c r="K13" s="79">
        <v>7</v>
      </c>
      <c r="L13" s="79">
        <v>0</v>
      </c>
      <c r="M13" s="79">
        <v>45</v>
      </c>
      <c r="N13" s="89">
        <v>1</v>
      </c>
      <c r="O13" s="90">
        <v>0</v>
      </c>
      <c r="P13" s="91">
        <f>N13+O13</f>
        <v>1</v>
      </c>
      <c r="Q13" s="80">
        <f>IFERROR(P13/M13,"-")</f>
        <v>0.022222222222222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89</v>
      </c>
      <c r="C14" s="189"/>
      <c r="D14" s="189" t="s">
        <v>79</v>
      </c>
      <c r="E14" s="189" t="s">
        <v>79</v>
      </c>
      <c r="F14" s="189" t="s">
        <v>80</v>
      </c>
      <c r="G14" s="88"/>
      <c r="H14" s="88"/>
      <c r="I14" s="88"/>
      <c r="J14" s="180"/>
      <c r="K14" s="79">
        <v>97</v>
      </c>
      <c r="L14" s="79">
        <v>38</v>
      </c>
      <c r="M14" s="79">
        <v>39</v>
      </c>
      <c r="N14" s="89">
        <v>7</v>
      </c>
      <c r="O14" s="90">
        <v>0</v>
      </c>
      <c r="P14" s="91">
        <f>N14+O14</f>
        <v>7</v>
      </c>
      <c r="Q14" s="80">
        <f>IFERROR(P14/M14,"-")</f>
        <v>0.17948717948718</v>
      </c>
      <c r="R14" s="79">
        <v>4</v>
      </c>
      <c r="S14" s="79">
        <v>1</v>
      </c>
      <c r="T14" s="80">
        <f>IFERROR(R14/(P14),"-")</f>
        <v>0.57142857142857</v>
      </c>
      <c r="U14" s="186"/>
      <c r="V14" s="82">
        <v>3</v>
      </c>
      <c r="W14" s="80">
        <f>IF(P14=0,"-",V14/P14)</f>
        <v>0.42857142857143</v>
      </c>
      <c r="X14" s="185">
        <v>445000</v>
      </c>
      <c r="Y14" s="186">
        <f>IFERROR(X14/P14,"-")</f>
        <v>63571.428571429</v>
      </c>
      <c r="Z14" s="186">
        <f>IFERROR(X14/V14,"-")</f>
        <v>148333.33333333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0.14285714285714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0.28571428571429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0.42857142857143</v>
      </c>
      <c r="BY14" s="126">
        <v>2</v>
      </c>
      <c r="BZ14" s="127">
        <f>IFERROR(BY14/BW14,"-")</f>
        <v>0.66666666666667</v>
      </c>
      <c r="CA14" s="128">
        <v>13000</v>
      </c>
      <c r="CB14" s="129">
        <f>IFERROR(CA14/BW14,"-")</f>
        <v>4333.3333333333</v>
      </c>
      <c r="CC14" s="130">
        <v>1</v>
      </c>
      <c r="CD14" s="130">
        <v>1</v>
      </c>
      <c r="CE14" s="130"/>
      <c r="CF14" s="131">
        <v>1</v>
      </c>
      <c r="CG14" s="132">
        <f>IF(P14=0,"",IF(CF14=0,"",(CF14/P14)))</f>
        <v>0.14285714285714</v>
      </c>
      <c r="CH14" s="133">
        <v>1</v>
      </c>
      <c r="CI14" s="134">
        <f>IFERROR(CH14/CF14,"-")</f>
        <v>1</v>
      </c>
      <c r="CJ14" s="135">
        <v>432000</v>
      </c>
      <c r="CK14" s="136">
        <f>IFERROR(CJ14/CF14,"-")</f>
        <v>432000</v>
      </c>
      <c r="CL14" s="137"/>
      <c r="CM14" s="137"/>
      <c r="CN14" s="137">
        <v>1</v>
      </c>
      <c r="CO14" s="138">
        <v>3</v>
      </c>
      <c r="CP14" s="139">
        <v>445000</v>
      </c>
      <c r="CQ14" s="139">
        <v>432000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>
        <f>AB15</f>
        <v>0.65333333333333</v>
      </c>
      <c r="B15" s="189" t="s">
        <v>90</v>
      </c>
      <c r="C15" s="189"/>
      <c r="D15" s="189" t="s">
        <v>91</v>
      </c>
      <c r="E15" s="189" t="s">
        <v>92</v>
      </c>
      <c r="F15" s="189" t="s">
        <v>65</v>
      </c>
      <c r="G15" s="88" t="s">
        <v>93</v>
      </c>
      <c r="H15" s="88" t="s">
        <v>94</v>
      </c>
      <c r="I15" s="88" t="s">
        <v>95</v>
      </c>
      <c r="J15" s="180">
        <v>300000</v>
      </c>
      <c r="K15" s="79">
        <v>1</v>
      </c>
      <c r="L15" s="79">
        <v>0</v>
      </c>
      <c r="M15" s="79">
        <v>17</v>
      </c>
      <c r="N15" s="89">
        <v>1</v>
      </c>
      <c r="O15" s="90">
        <v>0</v>
      </c>
      <c r="P15" s="91">
        <f>N15+O15</f>
        <v>1</v>
      </c>
      <c r="Q15" s="80">
        <f>IFERROR(P15/M15,"-")</f>
        <v>0.058823529411765</v>
      </c>
      <c r="R15" s="79">
        <v>0</v>
      </c>
      <c r="S15" s="79">
        <v>1</v>
      </c>
      <c r="T15" s="80">
        <f>IFERROR(R15/(P15),"-")</f>
        <v>0</v>
      </c>
      <c r="U15" s="186">
        <f>IFERROR(J15/SUM(N15:O20),"-")</f>
        <v>18750</v>
      </c>
      <c r="V15" s="82">
        <v>1</v>
      </c>
      <c r="W15" s="80">
        <f>IF(P15=0,"-",V15/P15)</f>
        <v>1</v>
      </c>
      <c r="X15" s="185">
        <v>8000</v>
      </c>
      <c r="Y15" s="186">
        <f>IFERROR(X15/P15,"-")</f>
        <v>8000</v>
      </c>
      <c r="Z15" s="186">
        <f>IFERROR(X15/V15,"-")</f>
        <v>8000</v>
      </c>
      <c r="AA15" s="180">
        <f>SUM(X15:X20)-SUM(J15:J20)</f>
        <v>-104000</v>
      </c>
      <c r="AB15" s="83">
        <f>SUM(X15:X20)/SUM(J15:J20)</f>
        <v>0.65333333333333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1</v>
      </c>
      <c r="BY15" s="126">
        <v>1</v>
      </c>
      <c r="BZ15" s="127">
        <f>IFERROR(BY15/BW15,"-")</f>
        <v>1</v>
      </c>
      <c r="CA15" s="128">
        <v>8000</v>
      </c>
      <c r="CB15" s="129">
        <f>IFERROR(CA15/BW15,"-")</f>
        <v>8000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8000</v>
      </c>
      <c r="CQ15" s="139">
        <v>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96</v>
      </c>
      <c r="C16" s="189"/>
      <c r="D16" s="189" t="s">
        <v>97</v>
      </c>
      <c r="E16" s="189" t="s">
        <v>98</v>
      </c>
      <c r="F16" s="189" t="s">
        <v>65</v>
      </c>
      <c r="G16" s="88" t="s">
        <v>93</v>
      </c>
      <c r="H16" s="88" t="s">
        <v>94</v>
      </c>
      <c r="I16" s="88" t="s">
        <v>99</v>
      </c>
      <c r="J16" s="180"/>
      <c r="K16" s="79">
        <v>7</v>
      </c>
      <c r="L16" s="79">
        <v>0</v>
      </c>
      <c r="M16" s="79">
        <v>20</v>
      </c>
      <c r="N16" s="89">
        <v>3</v>
      </c>
      <c r="O16" s="90">
        <v>0</v>
      </c>
      <c r="P16" s="91">
        <f>N16+O16</f>
        <v>3</v>
      </c>
      <c r="Q16" s="80">
        <f>IFERROR(P16/M16,"-")</f>
        <v>0.15</v>
      </c>
      <c r="R16" s="79">
        <v>1</v>
      </c>
      <c r="S16" s="79">
        <v>0</v>
      </c>
      <c r="T16" s="80">
        <f>IFERROR(R16/(P16),"-")</f>
        <v>0.33333333333333</v>
      </c>
      <c r="U16" s="186"/>
      <c r="V16" s="82">
        <v>2</v>
      </c>
      <c r="W16" s="80">
        <f>IF(P16=0,"-",V16/P16)</f>
        <v>0.66666666666667</v>
      </c>
      <c r="X16" s="185">
        <v>65000</v>
      </c>
      <c r="Y16" s="186">
        <f>IFERROR(X16/P16,"-")</f>
        <v>21666.666666667</v>
      </c>
      <c r="Z16" s="186">
        <f>IFERROR(X16/V16,"-")</f>
        <v>32500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>
        <v>1</v>
      </c>
      <c r="BQ16" s="120">
        <f>IFERROR(BP16/BN16,"-")</f>
        <v>0.5</v>
      </c>
      <c r="BR16" s="121">
        <v>5000</v>
      </c>
      <c r="BS16" s="122">
        <f>IFERROR(BR16/BN16,"-")</f>
        <v>2500</v>
      </c>
      <c r="BT16" s="123">
        <v>1</v>
      </c>
      <c r="BU16" s="123"/>
      <c r="BV16" s="123"/>
      <c r="BW16" s="124">
        <v>1</v>
      </c>
      <c r="BX16" s="125">
        <f>IF(P16=0,"",IF(BW16=0,"",(BW16/P16)))</f>
        <v>0.33333333333333</v>
      </c>
      <c r="BY16" s="126">
        <v>1</v>
      </c>
      <c r="BZ16" s="127">
        <f>IFERROR(BY16/BW16,"-")</f>
        <v>1</v>
      </c>
      <c r="CA16" s="128">
        <v>60000</v>
      </c>
      <c r="CB16" s="129">
        <f>IFERROR(CA16/BW16,"-")</f>
        <v>60000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65000</v>
      </c>
      <c r="CQ16" s="139">
        <v>60000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100</v>
      </c>
      <c r="C17" s="189"/>
      <c r="D17" s="189" t="s">
        <v>101</v>
      </c>
      <c r="E17" s="189" t="s">
        <v>102</v>
      </c>
      <c r="F17" s="189" t="s">
        <v>65</v>
      </c>
      <c r="G17" s="88" t="s">
        <v>93</v>
      </c>
      <c r="H17" s="88" t="s">
        <v>94</v>
      </c>
      <c r="I17" s="88" t="s">
        <v>103</v>
      </c>
      <c r="J17" s="180"/>
      <c r="K17" s="79">
        <v>2</v>
      </c>
      <c r="L17" s="79">
        <v>0</v>
      </c>
      <c r="M17" s="79">
        <v>28</v>
      </c>
      <c r="N17" s="89">
        <v>2</v>
      </c>
      <c r="O17" s="90">
        <v>0</v>
      </c>
      <c r="P17" s="91">
        <f>N17+O17</f>
        <v>2</v>
      </c>
      <c r="Q17" s="80">
        <f>IFERROR(P17/M17,"-")</f>
        <v>0.071428571428571</v>
      </c>
      <c r="R17" s="79">
        <v>1</v>
      </c>
      <c r="S17" s="79">
        <v>1</v>
      </c>
      <c r="T17" s="80">
        <f>IFERROR(R17/(P17),"-")</f>
        <v>0.5</v>
      </c>
      <c r="U17" s="186"/>
      <c r="V17" s="82">
        <v>1</v>
      </c>
      <c r="W17" s="80">
        <f>IF(P17=0,"-",V17/P17)</f>
        <v>0.5</v>
      </c>
      <c r="X17" s="185">
        <v>26000</v>
      </c>
      <c r="Y17" s="186">
        <f>IFERROR(X17/P17,"-")</f>
        <v>13000</v>
      </c>
      <c r="Z17" s="186">
        <f>IFERROR(X17/V17,"-")</f>
        <v>26000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0.5</v>
      </c>
      <c r="BG17" s="110">
        <v>1</v>
      </c>
      <c r="BH17" s="112">
        <f>IFERROR(BG17/BE17,"-")</f>
        <v>1</v>
      </c>
      <c r="BI17" s="113">
        <v>26000</v>
      </c>
      <c r="BJ17" s="114">
        <f>IFERROR(BI17/BE17,"-")</f>
        <v>26000</v>
      </c>
      <c r="BK17" s="115"/>
      <c r="BL17" s="115"/>
      <c r="BM17" s="115">
        <v>1</v>
      </c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26000</v>
      </c>
      <c r="CQ17" s="139">
        <v>26000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104</v>
      </c>
      <c r="C18" s="189"/>
      <c r="D18" s="189" t="s">
        <v>105</v>
      </c>
      <c r="E18" s="189" t="s">
        <v>106</v>
      </c>
      <c r="F18" s="189" t="s">
        <v>65</v>
      </c>
      <c r="G18" s="88" t="s">
        <v>93</v>
      </c>
      <c r="H18" s="88" t="s">
        <v>94</v>
      </c>
      <c r="I18" s="190" t="s">
        <v>107</v>
      </c>
      <c r="J18" s="180"/>
      <c r="K18" s="79">
        <v>2</v>
      </c>
      <c r="L18" s="79">
        <v>0</v>
      </c>
      <c r="M18" s="79">
        <v>12</v>
      </c>
      <c r="N18" s="89">
        <v>1</v>
      </c>
      <c r="O18" s="90">
        <v>0</v>
      </c>
      <c r="P18" s="91">
        <f>N18+O18</f>
        <v>1</v>
      </c>
      <c r="Q18" s="80">
        <f>IFERROR(P18/M18,"-")</f>
        <v>0.083333333333333</v>
      </c>
      <c r="R18" s="79">
        <v>0</v>
      </c>
      <c r="S18" s="79">
        <v>0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108</v>
      </c>
      <c r="C19" s="189"/>
      <c r="D19" s="189" t="s">
        <v>109</v>
      </c>
      <c r="E19" s="189" t="s">
        <v>110</v>
      </c>
      <c r="F19" s="189" t="s">
        <v>65</v>
      </c>
      <c r="G19" s="88" t="s">
        <v>93</v>
      </c>
      <c r="H19" s="88" t="s">
        <v>94</v>
      </c>
      <c r="I19" s="88"/>
      <c r="J19" s="180"/>
      <c r="K19" s="79">
        <v>1</v>
      </c>
      <c r="L19" s="79">
        <v>0</v>
      </c>
      <c r="M19" s="79">
        <v>7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186"/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111</v>
      </c>
      <c r="C20" s="189"/>
      <c r="D20" s="189" t="s">
        <v>79</v>
      </c>
      <c r="E20" s="189" t="s">
        <v>79</v>
      </c>
      <c r="F20" s="189" t="s">
        <v>80</v>
      </c>
      <c r="G20" s="88" t="s">
        <v>112</v>
      </c>
      <c r="H20" s="88"/>
      <c r="I20" s="88"/>
      <c r="J20" s="180"/>
      <c r="K20" s="79">
        <v>70</v>
      </c>
      <c r="L20" s="79">
        <v>34</v>
      </c>
      <c r="M20" s="79">
        <v>35</v>
      </c>
      <c r="N20" s="89">
        <v>9</v>
      </c>
      <c r="O20" s="90">
        <v>0</v>
      </c>
      <c r="P20" s="91">
        <f>N20+O20</f>
        <v>9</v>
      </c>
      <c r="Q20" s="80">
        <f>IFERROR(P20/M20,"-")</f>
        <v>0.25714285714286</v>
      </c>
      <c r="R20" s="79">
        <v>4</v>
      </c>
      <c r="S20" s="79">
        <v>2</v>
      </c>
      <c r="T20" s="80">
        <f>IFERROR(R20/(P20),"-")</f>
        <v>0.44444444444444</v>
      </c>
      <c r="U20" s="186"/>
      <c r="V20" s="82">
        <v>4</v>
      </c>
      <c r="W20" s="80">
        <f>IF(P20=0,"-",V20/P20)</f>
        <v>0.44444444444444</v>
      </c>
      <c r="X20" s="185">
        <v>97000</v>
      </c>
      <c r="Y20" s="186">
        <f>IFERROR(X20/P20,"-")</f>
        <v>10777.777777778</v>
      </c>
      <c r="Z20" s="186">
        <f>IFERROR(X20/V20,"-")</f>
        <v>24250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0.11111111111111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5</v>
      </c>
      <c r="BX20" s="125">
        <f>IF(P20=0,"",IF(BW20=0,"",(BW20/P20)))</f>
        <v>0.55555555555556</v>
      </c>
      <c r="BY20" s="126">
        <v>2</v>
      </c>
      <c r="BZ20" s="127">
        <f>IFERROR(BY20/BW20,"-")</f>
        <v>0.4</v>
      </c>
      <c r="CA20" s="128">
        <v>86000</v>
      </c>
      <c r="CB20" s="129">
        <f>IFERROR(CA20/BW20,"-")</f>
        <v>17200</v>
      </c>
      <c r="CC20" s="130"/>
      <c r="CD20" s="130"/>
      <c r="CE20" s="130">
        <v>2</v>
      </c>
      <c r="CF20" s="131">
        <v>3</v>
      </c>
      <c r="CG20" s="132">
        <f>IF(P20=0,"",IF(CF20=0,"",(CF20/P20)))</f>
        <v>0.33333333333333</v>
      </c>
      <c r="CH20" s="133">
        <v>2</v>
      </c>
      <c r="CI20" s="134">
        <f>IFERROR(CH20/CF20,"-")</f>
        <v>0.66666666666667</v>
      </c>
      <c r="CJ20" s="135">
        <v>11000</v>
      </c>
      <c r="CK20" s="136">
        <f>IFERROR(CJ20/CF20,"-")</f>
        <v>3666.6666666667</v>
      </c>
      <c r="CL20" s="137">
        <v>1</v>
      </c>
      <c r="CM20" s="137">
        <v>1</v>
      </c>
      <c r="CN20" s="137"/>
      <c r="CO20" s="138">
        <v>4</v>
      </c>
      <c r="CP20" s="139">
        <v>97000</v>
      </c>
      <c r="CQ20" s="139">
        <v>65000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0.41666666666667</v>
      </c>
      <c r="B21" s="189" t="s">
        <v>113</v>
      </c>
      <c r="C21" s="189"/>
      <c r="D21" s="189" t="s">
        <v>63</v>
      </c>
      <c r="E21" s="189" t="s">
        <v>64</v>
      </c>
      <c r="F21" s="189" t="s">
        <v>65</v>
      </c>
      <c r="G21" s="88" t="s">
        <v>93</v>
      </c>
      <c r="H21" s="88" t="s">
        <v>67</v>
      </c>
      <c r="I21" s="88" t="s">
        <v>84</v>
      </c>
      <c r="J21" s="180">
        <v>240000</v>
      </c>
      <c r="K21" s="79">
        <v>2</v>
      </c>
      <c r="L21" s="79">
        <v>0</v>
      </c>
      <c r="M21" s="79">
        <v>36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186">
        <f>IFERROR(J21/SUM(N21:O24),"-")</f>
        <v>40000</v>
      </c>
      <c r="V21" s="82">
        <v>0</v>
      </c>
      <c r="W21" s="80" t="str">
        <f>IF(P21=0,"-",V21/P21)</f>
        <v>-</v>
      </c>
      <c r="X21" s="185">
        <v>0</v>
      </c>
      <c r="Y21" s="186" t="str">
        <f>IFERROR(X21/P21,"-")</f>
        <v>-</v>
      </c>
      <c r="Z21" s="186" t="str">
        <f>IFERROR(X21/V21,"-")</f>
        <v>-</v>
      </c>
      <c r="AA21" s="180">
        <f>SUM(X21:X24)-SUM(J21:J24)</f>
        <v>-140000</v>
      </c>
      <c r="AB21" s="83">
        <f>SUM(X21:X24)/SUM(J21:J24)</f>
        <v>0.41666666666667</v>
      </c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114</v>
      </c>
      <c r="C22" s="189"/>
      <c r="D22" s="189" t="s">
        <v>70</v>
      </c>
      <c r="E22" s="189" t="s">
        <v>71</v>
      </c>
      <c r="F22" s="189" t="s">
        <v>65</v>
      </c>
      <c r="G22" s="88"/>
      <c r="H22" s="88" t="s">
        <v>67</v>
      </c>
      <c r="I22" s="88" t="s">
        <v>86</v>
      </c>
      <c r="J22" s="180"/>
      <c r="K22" s="79">
        <v>3</v>
      </c>
      <c r="L22" s="79">
        <v>0</v>
      </c>
      <c r="M22" s="79">
        <v>13</v>
      </c>
      <c r="N22" s="89">
        <v>1</v>
      </c>
      <c r="O22" s="90">
        <v>0</v>
      </c>
      <c r="P22" s="91">
        <f>N22+O22</f>
        <v>1</v>
      </c>
      <c r="Q22" s="80">
        <f>IFERROR(P22/M22,"-")</f>
        <v>0.076923076923077</v>
      </c>
      <c r="R22" s="79">
        <v>0</v>
      </c>
      <c r="S22" s="79">
        <v>1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115</v>
      </c>
      <c r="C23" s="189"/>
      <c r="D23" s="189" t="s">
        <v>73</v>
      </c>
      <c r="E23" s="189" t="s">
        <v>74</v>
      </c>
      <c r="F23" s="189" t="s">
        <v>65</v>
      </c>
      <c r="G23" s="88"/>
      <c r="H23" s="88" t="s">
        <v>67</v>
      </c>
      <c r="I23" s="88" t="s">
        <v>88</v>
      </c>
      <c r="J23" s="180"/>
      <c r="K23" s="79">
        <v>1</v>
      </c>
      <c r="L23" s="79">
        <v>0</v>
      </c>
      <c r="M23" s="79">
        <v>28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186"/>
      <c r="V23" s="82">
        <v>0</v>
      </c>
      <c r="W23" s="80" t="str">
        <f>IF(P23=0,"-",V23/P23)</f>
        <v>-</v>
      </c>
      <c r="X23" s="185">
        <v>0</v>
      </c>
      <c r="Y23" s="186" t="str">
        <f>IFERROR(X23/P23,"-")</f>
        <v>-</v>
      </c>
      <c r="Z23" s="186" t="str">
        <f>IFERROR(X23/V23,"-")</f>
        <v>-</v>
      </c>
      <c r="AA23" s="18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116</v>
      </c>
      <c r="C24" s="189"/>
      <c r="D24" s="189" t="s">
        <v>79</v>
      </c>
      <c r="E24" s="189" t="s">
        <v>79</v>
      </c>
      <c r="F24" s="189" t="s">
        <v>80</v>
      </c>
      <c r="G24" s="88"/>
      <c r="H24" s="88"/>
      <c r="I24" s="88"/>
      <c r="J24" s="180"/>
      <c r="K24" s="79">
        <v>43</v>
      </c>
      <c r="L24" s="79">
        <v>26</v>
      </c>
      <c r="M24" s="79">
        <v>38</v>
      </c>
      <c r="N24" s="89">
        <v>5</v>
      </c>
      <c r="O24" s="90">
        <v>0</v>
      </c>
      <c r="P24" s="91">
        <f>N24+O24</f>
        <v>5</v>
      </c>
      <c r="Q24" s="80">
        <f>IFERROR(P24/M24,"-")</f>
        <v>0.13157894736842</v>
      </c>
      <c r="R24" s="79">
        <v>0</v>
      </c>
      <c r="S24" s="79">
        <v>0</v>
      </c>
      <c r="T24" s="80">
        <f>IFERROR(R24/(P24),"-")</f>
        <v>0</v>
      </c>
      <c r="U24" s="186"/>
      <c r="V24" s="82">
        <v>2</v>
      </c>
      <c r="W24" s="80">
        <f>IF(P24=0,"-",V24/P24)</f>
        <v>0.4</v>
      </c>
      <c r="X24" s="185">
        <v>100000</v>
      </c>
      <c r="Y24" s="186">
        <f>IFERROR(X24/P24,"-")</f>
        <v>20000</v>
      </c>
      <c r="Z24" s="186">
        <f>IFERROR(X24/V24,"-")</f>
        <v>50000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0.2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</v>
      </c>
      <c r="BF24" s="111">
        <f>IF(P24=0,"",IF(BE24=0,"",(BE24/P24)))</f>
        <v>0.2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3</v>
      </c>
      <c r="BX24" s="125">
        <f>IF(P24=0,"",IF(BW24=0,"",(BW24/P24)))</f>
        <v>0.6</v>
      </c>
      <c r="BY24" s="126">
        <v>2</v>
      </c>
      <c r="BZ24" s="127">
        <f>IFERROR(BY24/BW24,"-")</f>
        <v>0.66666666666667</v>
      </c>
      <c r="CA24" s="128">
        <v>100000</v>
      </c>
      <c r="CB24" s="129">
        <f>IFERROR(CA24/BW24,"-")</f>
        <v>33333.333333333</v>
      </c>
      <c r="CC24" s="130"/>
      <c r="CD24" s="130"/>
      <c r="CE24" s="130">
        <v>2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100000</v>
      </c>
      <c r="CQ24" s="139">
        <v>65000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0.18666666666667</v>
      </c>
      <c r="B25" s="189" t="s">
        <v>117</v>
      </c>
      <c r="C25" s="189"/>
      <c r="D25" s="189" t="s">
        <v>118</v>
      </c>
      <c r="E25" s="189" t="s">
        <v>119</v>
      </c>
      <c r="F25" s="189" t="s">
        <v>65</v>
      </c>
      <c r="G25" s="88" t="s">
        <v>120</v>
      </c>
      <c r="H25" s="88" t="s">
        <v>121</v>
      </c>
      <c r="I25" s="88" t="s">
        <v>84</v>
      </c>
      <c r="J25" s="180">
        <v>150000</v>
      </c>
      <c r="K25" s="79">
        <v>2</v>
      </c>
      <c r="L25" s="79">
        <v>0</v>
      </c>
      <c r="M25" s="79">
        <v>13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6">
        <f>IFERROR(J25/SUM(N25:O28),"-")</f>
        <v>13636.363636364</v>
      </c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>
        <f>SUM(X25:X28)-SUM(J25:J28)</f>
        <v>-122000</v>
      </c>
      <c r="AB25" s="83">
        <f>SUM(X25:X28)/SUM(J25:J28)</f>
        <v>0.18666666666667</v>
      </c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122</v>
      </c>
      <c r="C26" s="189"/>
      <c r="D26" s="189" t="s">
        <v>123</v>
      </c>
      <c r="E26" s="189" t="s">
        <v>124</v>
      </c>
      <c r="F26" s="189" t="s">
        <v>65</v>
      </c>
      <c r="G26" s="88"/>
      <c r="H26" s="88" t="s">
        <v>121</v>
      </c>
      <c r="I26" s="88" t="s">
        <v>86</v>
      </c>
      <c r="J26" s="180"/>
      <c r="K26" s="79">
        <v>4</v>
      </c>
      <c r="L26" s="79">
        <v>0</v>
      </c>
      <c r="M26" s="79">
        <v>17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125</v>
      </c>
      <c r="C27" s="189"/>
      <c r="D27" s="189" t="s">
        <v>126</v>
      </c>
      <c r="E27" s="189" t="s">
        <v>127</v>
      </c>
      <c r="F27" s="189" t="s">
        <v>65</v>
      </c>
      <c r="G27" s="88"/>
      <c r="H27" s="88" t="s">
        <v>121</v>
      </c>
      <c r="I27" s="88" t="s">
        <v>88</v>
      </c>
      <c r="J27" s="180"/>
      <c r="K27" s="79">
        <v>10</v>
      </c>
      <c r="L27" s="79">
        <v>0</v>
      </c>
      <c r="M27" s="79">
        <v>35</v>
      </c>
      <c r="N27" s="89">
        <v>4</v>
      </c>
      <c r="O27" s="90">
        <v>0</v>
      </c>
      <c r="P27" s="91">
        <f>N27+O27</f>
        <v>4</v>
      </c>
      <c r="Q27" s="80">
        <f>IFERROR(P27/M27,"-")</f>
        <v>0.11428571428571</v>
      </c>
      <c r="R27" s="79">
        <v>0</v>
      </c>
      <c r="S27" s="79">
        <v>2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0.25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0.25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128</v>
      </c>
      <c r="C28" s="189"/>
      <c r="D28" s="189" t="s">
        <v>79</v>
      </c>
      <c r="E28" s="189" t="s">
        <v>79</v>
      </c>
      <c r="F28" s="189" t="s">
        <v>80</v>
      </c>
      <c r="G28" s="88"/>
      <c r="H28" s="88"/>
      <c r="I28" s="88"/>
      <c r="J28" s="180"/>
      <c r="K28" s="79">
        <v>28</v>
      </c>
      <c r="L28" s="79">
        <v>23</v>
      </c>
      <c r="M28" s="79">
        <v>38</v>
      </c>
      <c r="N28" s="89">
        <v>7</v>
      </c>
      <c r="O28" s="90">
        <v>0</v>
      </c>
      <c r="P28" s="91">
        <f>N28+O28</f>
        <v>7</v>
      </c>
      <c r="Q28" s="80">
        <f>IFERROR(P28/M28,"-")</f>
        <v>0.18421052631579</v>
      </c>
      <c r="R28" s="79">
        <v>2</v>
      </c>
      <c r="S28" s="79">
        <v>2</v>
      </c>
      <c r="T28" s="80">
        <f>IFERROR(R28/(P28),"-")</f>
        <v>0.28571428571429</v>
      </c>
      <c r="U28" s="186"/>
      <c r="V28" s="82">
        <v>3</v>
      </c>
      <c r="W28" s="80">
        <f>IF(P28=0,"-",V28/P28)</f>
        <v>0.42857142857143</v>
      </c>
      <c r="X28" s="185">
        <v>28000</v>
      </c>
      <c r="Y28" s="186">
        <f>IFERROR(X28/P28,"-")</f>
        <v>4000</v>
      </c>
      <c r="Z28" s="186">
        <f>IFERROR(X28/V28,"-")</f>
        <v>9333.3333333333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0.14285714285714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3</v>
      </c>
      <c r="BO28" s="118">
        <f>IF(P28=0,"",IF(BN28=0,"",(BN28/P28)))</f>
        <v>0.42857142857143</v>
      </c>
      <c r="BP28" s="119">
        <v>2</v>
      </c>
      <c r="BQ28" s="120">
        <f>IFERROR(BP28/BN28,"-")</f>
        <v>0.66666666666667</v>
      </c>
      <c r="BR28" s="121">
        <v>13000</v>
      </c>
      <c r="BS28" s="122">
        <f>IFERROR(BR28/BN28,"-")</f>
        <v>4333.3333333333</v>
      </c>
      <c r="BT28" s="123">
        <v>1</v>
      </c>
      <c r="BU28" s="123">
        <v>1</v>
      </c>
      <c r="BV28" s="123"/>
      <c r="BW28" s="124">
        <v>2</v>
      </c>
      <c r="BX28" s="125">
        <f>IF(P28=0,"",IF(BW28=0,"",(BW28/P28)))</f>
        <v>0.28571428571429</v>
      </c>
      <c r="BY28" s="126">
        <v>1</v>
      </c>
      <c r="BZ28" s="127">
        <f>IFERROR(BY28/BW28,"-")</f>
        <v>0.5</v>
      </c>
      <c r="CA28" s="128">
        <v>15000</v>
      </c>
      <c r="CB28" s="129">
        <f>IFERROR(CA28/BW28,"-")</f>
        <v>7500</v>
      </c>
      <c r="CC28" s="130"/>
      <c r="CD28" s="130"/>
      <c r="CE28" s="130">
        <v>1</v>
      </c>
      <c r="CF28" s="131">
        <v>1</v>
      </c>
      <c r="CG28" s="132">
        <f>IF(P28=0,"",IF(CF28=0,"",(CF28/P28)))</f>
        <v>0.14285714285714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3</v>
      </c>
      <c r="CP28" s="139">
        <v>28000</v>
      </c>
      <c r="CQ28" s="139">
        <v>15000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1.6166666666667</v>
      </c>
      <c r="B29" s="189" t="s">
        <v>129</v>
      </c>
      <c r="C29" s="189"/>
      <c r="D29" s="189" t="s">
        <v>130</v>
      </c>
      <c r="E29" s="189" t="s">
        <v>131</v>
      </c>
      <c r="F29" s="189" t="s">
        <v>65</v>
      </c>
      <c r="G29" s="88" t="s">
        <v>132</v>
      </c>
      <c r="H29" s="88" t="s">
        <v>133</v>
      </c>
      <c r="I29" s="88" t="s">
        <v>134</v>
      </c>
      <c r="J29" s="180">
        <v>600000</v>
      </c>
      <c r="K29" s="79">
        <v>16</v>
      </c>
      <c r="L29" s="79">
        <v>0</v>
      </c>
      <c r="M29" s="79">
        <v>67</v>
      </c>
      <c r="N29" s="89">
        <v>6</v>
      </c>
      <c r="O29" s="90">
        <v>0</v>
      </c>
      <c r="P29" s="91">
        <f>N29+O29</f>
        <v>6</v>
      </c>
      <c r="Q29" s="80">
        <f>IFERROR(P29/M29,"-")</f>
        <v>0.08955223880597</v>
      </c>
      <c r="R29" s="79">
        <v>2</v>
      </c>
      <c r="S29" s="79">
        <v>2</v>
      </c>
      <c r="T29" s="80">
        <f>IFERROR(R29/(P29),"-")</f>
        <v>0.33333333333333</v>
      </c>
      <c r="U29" s="186">
        <f>IFERROR(J29/SUM(N29:O32),"-")</f>
        <v>17142.857142857</v>
      </c>
      <c r="V29" s="82">
        <v>2</v>
      </c>
      <c r="W29" s="80">
        <f>IF(P29=0,"-",V29/P29)</f>
        <v>0.33333333333333</v>
      </c>
      <c r="X29" s="185">
        <v>6000</v>
      </c>
      <c r="Y29" s="186">
        <f>IFERROR(X29/P29,"-")</f>
        <v>1000</v>
      </c>
      <c r="Z29" s="186">
        <f>IFERROR(X29/V29,"-")</f>
        <v>3000</v>
      </c>
      <c r="AA29" s="180">
        <f>SUM(X29:X32)-SUM(J29:J32)</f>
        <v>370000</v>
      </c>
      <c r="AB29" s="83">
        <f>SUM(X29:X32)/SUM(J29:J32)</f>
        <v>1.6166666666667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0.33333333333333</v>
      </c>
      <c r="BG29" s="110">
        <v>1</v>
      </c>
      <c r="BH29" s="112">
        <f>IFERROR(BG29/BE29,"-")</f>
        <v>0.5</v>
      </c>
      <c r="BI29" s="113">
        <v>3000</v>
      </c>
      <c r="BJ29" s="114">
        <f>IFERROR(BI29/BE29,"-")</f>
        <v>1500</v>
      </c>
      <c r="BK29" s="115">
        <v>1</v>
      </c>
      <c r="BL29" s="115"/>
      <c r="BM29" s="115"/>
      <c r="BN29" s="117">
        <v>2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0.33333333333333</v>
      </c>
      <c r="BY29" s="126">
        <v>1</v>
      </c>
      <c r="BZ29" s="127">
        <f>IFERROR(BY29/BW29,"-")</f>
        <v>0.5</v>
      </c>
      <c r="CA29" s="128">
        <v>3000</v>
      </c>
      <c r="CB29" s="129">
        <f>IFERROR(CA29/BW29,"-")</f>
        <v>1500</v>
      </c>
      <c r="CC29" s="130">
        <v>1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6000</v>
      </c>
      <c r="CQ29" s="139">
        <v>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135</v>
      </c>
      <c r="C30" s="189"/>
      <c r="D30" s="189" t="s">
        <v>136</v>
      </c>
      <c r="E30" s="189" t="s">
        <v>137</v>
      </c>
      <c r="F30" s="189" t="s">
        <v>65</v>
      </c>
      <c r="G30" s="88"/>
      <c r="H30" s="88" t="s">
        <v>133</v>
      </c>
      <c r="I30" s="88"/>
      <c r="J30" s="180"/>
      <c r="K30" s="79">
        <v>17</v>
      </c>
      <c r="L30" s="79">
        <v>0</v>
      </c>
      <c r="M30" s="79">
        <v>52</v>
      </c>
      <c r="N30" s="89">
        <v>5</v>
      </c>
      <c r="O30" s="90">
        <v>0</v>
      </c>
      <c r="P30" s="91">
        <f>N30+O30</f>
        <v>5</v>
      </c>
      <c r="Q30" s="80">
        <f>IFERROR(P30/M30,"-")</f>
        <v>0.096153846153846</v>
      </c>
      <c r="R30" s="79">
        <v>0</v>
      </c>
      <c r="S30" s="79">
        <v>1</v>
      </c>
      <c r="T30" s="80">
        <f>IFERROR(R30/(P30),"-")</f>
        <v>0</v>
      </c>
      <c r="U30" s="186"/>
      <c r="V30" s="82">
        <v>2</v>
      </c>
      <c r="W30" s="80">
        <f>IF(P30=0,"-",V30/P30)</f>
        <v>0.4</v>
      </c>
      <c r="X30" s="185">
        <v>8000</v>
      </c>
      <c r="Y30" s="186">
        <f>IFERROR(X30/P30,"-")</f>
        <v>1600</v>
      </c>
      <c r="Z30" s="186">
        <f>IFERROR(X30/V30,"-")</f>
        <v>4000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</v>
      </c>
      <c r="BG30" s="110">
        <v>1</v>
      </c>
      <c r="BH30" s="112">
        <f>IFERROR(BG30/BE30,"-")</f>
        <v>1</v>
      </c>
      <c r="BI30" s="113">
        <v>5000</v>
      </c>
      <c r="BJ30" s="114">
        <f>IFERROR(BI30/BE30,"-")</f>
        <v>5000</v>
      </c>
      <c r="BK30" s="115">
        <v>1</v>
      </c>
      <c r="BL30" s="115"/>
      <c r="BM30" s="115"/>
      <c r="BN30" s="117">
        <v>2</v>
      </c>
      <c r="BO30" s="118">
        <f>IF(P30=0,"",IF(BN30=0,"",(BN30/P30)))</f>
        <v>0.4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0.2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0.2</v>
      </c>
      <c r="CH30" s="133">
        <v>1</v>
      </c>
      <c r="CI30" s="134">
        <f>IFERROR(CH30/CF30,"-")</f>
        <v>1</v>
      </c>
      <c r="CJ30" s="135">
        <v>3000</v>
      </c>
      <c r="CK30" s="136">
        <f>IFERROR(CJ30/CF30,"-")</f>
        <v>3000</v>
      </c>
      <c r="CL30" s="137">
        <v>1</v>
      </c>
      <c r="CM30" s="137"/>
      <c r="CN30" s="137"/>
      <c r="CO30" s="138">
        <v>2</v>
      </c>
      <c r="CP30" s="139">
        <v>8000</v>
      </c>
      <c r="CQ30" s="139">
        <v>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138</v>
      </c>
      <c r="C31" s="189"/>
      <c r="D31" s="189" t="s">
        <v>101</v>
      </c>
      <c r="E31" s="189" t="s">
        <v>106</v>
      </c>
      <c r="F31" s="189" t="s">
        <v>65</v>
      </c>
      <c r="G31" s="88"/>
      <c r="H31" s="88" t="s">
        <v>133</v>
      </c>
      <c r="I31" s="88"/>
      <c r="J31" s="180"/>
      <c r="K31" s="79">
        <v>30</v>
      </c>
      <c r="L31" s="79">
        <v>0</v>
      </c>
      <c r="M31" s="79">
        <v>95</v>
      </c>
      <c r="N31" s="89">
        <v>11</v>
      </c>
      <c r="O31" s="90">
        <v>0</v>
      </c>
      <c r="P31" s="91">
        <f>N31+O31</f>
        <v>11</v>
      </c>
      <c r="Q31" s="80">
        <f>IFERROR(P31/M31,"-")</f>
        <v>0.11578947368421</v>
      </c>
      <c r="R31" s="79">
        <v>3</v>
      </c>
      <c r="S31" s="79">
        <v>4</v>
      </c>
      <c r="T31" s="80">
        <f>IFERROR(R31/(P31),"-")</f>
        <v>0.27272727272727</v>
      </c>
      <c r="U31" s="186"/>
      <c r="V31" s="82">
        <v>4</v>
      </c>
      <c r="W31" s="80">
        <f>IF(P31=0,"-",V31/P31)</f>
        <v>0.36363636363636</v>
      </c>
      <c r="X31" s="185">
        <v>244000</v>
      </c>
      <c r="Y31" s="186">
        <f>IFERROR(X31/P31,"-")</f>
        <v>22181.818181818</v>
      </c>
      <c r="Z31" s="186">
        <f>IFERROR(X31/V31,"-")</f>
        <v>61000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2</v>
      </c>
      <c r="AN31" s="99">
        <f>IF(P31=0,"",IF(AM31=0,"",(AM31/P31)))</f>
        <v>0.18181818181818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1</v>
      </c>
      <c r="AW31" s="105">
        <f>IF(P31=0,"",IF(AV31=0,"",(AV31/P31)))</f>
        <v>0.090909090909091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</v>
      </c>
      <c r="BF31" s="111">
        <f>IF(P31=0,"",IF(BE31=0,"",(BE31/P31)))</f>
        <v>0.18181818181818</v>
      </c>
      <c r="BG31" s="110">
        <v>1</v>
      </c>
      <c r="BH31" s="112">
        <f>IFERROR(BG31/BE31,"-")</f>
        <v>0.5</v>
      </c>
      <c r="BI31" s="113">
        <v>10000</v>
      </c>
      <c r="BJ31" s="114">
        <f>IFERROR(BI31/BE31,"-")</f>
        <v>5000</v>
      </c>
      <c r="BK31" s="115"/>
      <c r="BL31" s="115">
        <v>1</v>
      </c>
      <c r="BM31" s="115"/>
      <c r="BN31" s="117">
        <v>4</v>
      </c>
      <c r="BO31" s="118">
        <f>IF(P31=0,"",IF(BN31=0,"",(BN31/P31)))</f>
        <v>0.36363636363636</v>
      </c>
      <c r="BP31" s="119">
        <v>2</v>
      </c>
      <c r="BQ31" s="120">
        <f>IFERROR(BP31/BN31,"-")</f>
        <v>0.5</v>
      </c>
      <c r="BR31" s="121">
        <v>186000</v>
      </c>
      <c r="BS31" s="122">
        <f>IFERROR(BR31/BN31,"-")</f>
        <v>46500</v>
      </c>
      <c r="BT31" s="123">
        <v>1</v>
      </c>
      <c r="BU31" s="123"/>
      <c r="BV31" s="123">
        <v>1</v>
      </c>
      <c r="BW31" s="124">
        <v>2</v>
      </c>
      <c r="BX31" s="125">
        <f>IF(P31=0,"",IF(BW31=0,"",(BW31/P31)))</f>
        <v>0.18181818181818</v>
      </c>
      <c r="BY31" s="126">
        <v>1</v>
      </c>
      <c r="BZ31" s="127">
        <f>IFERROR(BY31/BW31,"-")</f>
        <v>0.5</v>
      </c>
      <c r="CA31" s="128">
        <v>48000</v>
      </c>
      <c r="CB31" s="129">
        <f>IFERROR(CA31/BW31,"-")</f>
        <v>24000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4</v>
      </c>
      <c r="CP31" s="139">
        <v>244000</v>
      </c>
      <c r="CQ31" s="139">
        <v>181000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189" t="s">
        <v>139</v>
      </c>
      <c r="C32" s="189"/>
      <c r="D32" s="189" t="s">
        <v>79</v>
      </c>
      <c r="E32" s="189" t="s">
        <v>79</v>
      </c>
      <c r="F32" s="189" t="s">
        <v>80</v>
      </c>
      <c r="G32" s="88"/>
      <c r="H32" s="88"/>
      <c r="I32" s="88"/>
      <c r="J32" s="180"/>
      <c r="K32" s="79">
        <v>138</v>
      </c>
      <c r="L32" s="79">
        <v>62</v>
      </c>
      <c r="M32" s="79">
        <v>45</v>
      </c>
      <c r="N32" s="89">
        <v>13</v>
      </c>
      <c r="O32" s="90">
        <v>0</v>
      </c>
      <c r="P32" s="91">
        <f>N32+O32</f>
        <v>13</v>
      </c>
      <c r="Q32" s="80">
        <f>IFERROR(P32/M32,"-")</f>
        <v>0.28888888888889</v>
      </c>
      <c r="R32" s="79">
        <v>8</v>
      </c>
      <c r="S32" s="79">
        <v>3</v>
      </c>
      <c r="T32" s="80">
        <f>IFERROR(R32/(P32),"-")</f>
        <v>0.61538461538462</v>
      </c>
      <c r="U32" s="186"/>
      <c r="V32" s="82">
        <v>9</v>
      </c>
      <c r="W32" s="80">
        <f>IF(P32=0,"-",V32/P32)</f>
        <v>0.69230769230769</v>
      </c>
      <c r="X32" s="185">
        <v>712000</v>
      </c>
      <c r="Y32" s="186">
        <f>IFERROR(X32/P32,"-")</f>
        <v>54769.230769231</v>
      </c>
      <c r="Z32" s="186">
        <f>IFERROR(X32/V32,"-")</f>
        <v>79111.111111111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0.076923076923077</v>
      </c>
      <c r="BG32" s="110">
        <v>1</v>
      </c>
      <c r="BH32" s="112">
        <f>IFERROR(BG32/BE32,"-")</f>
        <v>1</v>
      </c>
      <c r="BI32" s="113">
        <v>3000</v>
      </c>
      <c r="BJ32" s="114">
        <f>IFERROR(BI32/BE32,"-")</f>
        <v>3000</v>
      </c>
      <c r="BK32" s="115">
        <v>1</v>
      </c>
      <c r="BL32" s="115"/>
      <c r="BM32" s="115"/>
      <c r="BN32" s="117">
        <v>5</v>
      </c>
      <c r="BO32" s="118">
        <f>IF(P32=0,"",IF(BN32=0,"",(BN32/P32)))</f>
        <v>0.38461538461538</v>
      </c>
      <c r="BP32" s="119">
        <v>3</v>
      </c>
      <c r="BQ32" s="120">
        <f>IFERROR(BP32/BN32,"-")</f>
        <v>0.6</v>
      </c>
      <c r="BR32" s="121">
        <v>25000</v>
      </c>
      <c r="BS32" s="122">
        <f>IFERROR(BR32/BN32,"-")</f>
        <v>5000</v>
      </c>
      <c r="BT32" s="123">
        <v>1</v>
      </c>
      <c r="BU32" s="123">
        <v>2</v>
      </c>
      <c r="BV32" s="123"/>
      <c r="BW32" s="124">
        <v>6</v>
      </c>
      <c r="BX32" s="125">
        <f>IF(P32=0,"",IF(BW32=0,"",(BW32/P32)))</f>
        <v>0.46153846153846</v>
      </c>
      <c r="BY32" s="126">
        <v>4</v>
      </c>
      <c r="BZ32" s="127">
        <f>IFERROR(BY32/BW32,"-")</f>
        <v>0.66666666666667</v>
      </c>
      <c r="CA32" s="128">
        <v>664000</v>
      </c>
      <c r="CB32" s="129">
        <f>IFERROR(CA32/BW32,"-")</f>
        <v>110666.66666667</v>
      </c>
      <c r="CC32" s="130">
        <v>1</v>
      </c>
      <c r="CD32" s="130">
        <v>1</v>
      </c>
      <c r="CE32" s="130">
        <v>2</v>
      </c>
      <c r="CF32" s="131">
        <v>1</v>
      </c>
      <c r="CG32" s="132">
        <f>IF(P32=0,"",IF(CF32=0,"",(CF32/P32)))</f>
        <v>0.076923076923077</v>
      </c>
      <c r="CH32" s="133">
        <v>1</v>
      </c>
      <c r="CI32" s="134">
        <f>IFERROR(CH32/CF32,"-")</f>
        <v>1</v>
      </c>
      <c r="CJ32" s="135">
        <v>20000</v>
      </c>
      <c r="CK32" s="136">
        <f>IFERROR(CJ32/CF32,"-")</f>
        <v>20000</v>
      </c>
      <c r="CL32" s="137"/>
      <c r="CM32" s="137"/>
      <c r="CN32" s="137">
        <v>1</v>
      </c>
      <c r="CO32" s="138">
        <v>9</v>
      </c>
      <c r="CP32" s="139">
        <v>712000</v>
      </c>
      <c r="CQ32" s="139">
        <v>576000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30"/>
      <c r="B33" s="85"/>
      <c r="C33" s="86"/>
      <c r="D33" s="86"/>
      <c r="E33" s="86"/>
      <c r="F33" s="87"/>
      <c r="G33" s="88"/>
      <c r="H33" s="88"/>
      <c r="I33" s="88"/>
      <c r="J33" s="181"/>
      <c r="K33" s="34"/>
      <c r="L33" s="34"/>
      <c r="M33" s="31"/>
      <c r="N33" s="23"/>
      <c r="O33" s="23"/>
      <c r="P33" s="23"/>
      <c r="Q33" s="32"/>
      <c r="R33" s="32"/>
      <c r="S33" s="23"/>
      <c r="T33" s="32"/>
      <c r="U33" s="187"/>
      <c r="V33" s="25"/>
      <c r="W33" s="25"/>
      <c r="X33" s="187"/>
      <c r="Y33" s="187"/>
      <c r="Z33" s="187"/>
      <c r="AA33" s="187"/>
      <c r="AB33" s="33"/>
      <c r="AC33" s="57"/>
      <c r="AD33" s="61"/>
      <c r="AE33" s="62"/>
      <c r="AF33" s="61"/>
      <c r="AG33" s="65"/>
      <c r="AH33" s="66"/>
      <c r="AI33" s="67"/>
      <c r="AJ33" s="68"/>
      <c r="AK33" s="68"/>
      <c r="AL33" s="68"/>
      <c r="AM33" s="61"/>
      <c r="AN33" s="62"/>
      <c r="AO33" s="61"/>
      <c r="AP33" s="65"/>
      <c r="AQ33" s="66"/>
      <c r="AR33" s="67"/>
      <c r="AS33" s="68"/>
      <c r="AT33" s="68"/>
      <c r="AU33" s="68"/>
      <c r="AV33" s="61"/>
      <c r="AW33" s="62"/>
      <c r="AX33" s="61"/>
      <c r="AY33" s="65"/>
      <c r="AZ33" s="66"/>
      <c r="BA33" s="67"/>
      <c r="BB33" s="68"/>
      <c r="BC33" s="68"/>
      <c r="BD33" s="68"/>
      <c r="BE33" s="61"/>
      <c r="BF33" s="62"/>
      <c r="BG33" s="61"/>
      <c r="BH33" s="65"/>
      <c r="BI33" s="66"/>
      <c r="BJ33" s="67"/>
      <c r="BK33" s="68"/>
      <c r="BL33" s="68"/>
      <c r="BM33" s="68"/>
      <c r="BN33" s="63"/>
      <c r="BO33" s="64"/>
      <c r="BP33" s="61"/>
      <c r="BQ33" s="65"/>
      <c r="BR33" s="66"/>
      <c r="BS33" s="67"/>
      <c r="BT33" s="68"/>
      <c r="BU33" s="68"/>
      <c r="BV33" s="68"/>
      <c r="BW33" s="63"/>
      <c r="BX33" s="64"/>
      <c r="BY33" s="61"/>
      <c r="BZ33" s="65"/>
      <c r="CA33" s="66"/>
      <c r="CB33" s="67"/>
      <c r="CC33" s="68"/>
      <c r="CD33" s="68"/>
      <c r="CE33" s="68"/>
      <c r="CF33" s="63"/>
      <c r="CG33" s="64"/>
      <c r="CH33" s="61"/>
      <c r="CI33" s="65"/>
      <c r="CJ33" s="66"/>
      <c r="CK33" s="67"/>
      <c r="CL33" s="68"/>
      <c r="CM33" s="68"/>
      <c r="CN33" s="68"/>
      <c r="CO33" s="69"/>
      <c r="CP33" s="66"/>
      <c r="CQ33" s="66"/>
      <c r="CR33" s="66"/>
      <c r="CS33" s="70"/>
    </row>
    <row r="34" spans="1:98">
      <c r="A34" s="30"/>
      <c r="B34" s="37"/>
      <c r="C34" s="21"/>
      <c r="D34" s="21"/>
      <c r="E34" s="21"/>
      <c r="F34" s="22"/>
      <c r="G34" s="36"/>
      <c r="H34" s="36"/>
      <c r="I34" s="73"/>
      <c r="J34" s="182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187"/>
      <c r="V34" s="25"/>
      <c r="W34" s="25"/>
      <c r="X34" s="187"/>
      <c r="Y34" s="187"/>
      <c r="Z34" s="187"/>
      <c r="AA34" s="187"/>
      <c r="AB34" s="33"/>
      <c r="AC34" s="59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19">
        <f>AB35</f>
        <v>1.4087415946206</v>
      </c>
      <c r="B35" s="39"/>
      <c r="C35" s="39"/>
      <c r="D35" s="39"/>
      <c r="E35" s="39"/>
      <c r="F35" s="39"/>
      <c r="G35" s="40" t="s">
        <v>140</v>
      </c>
      <c r="H35" s="40"/>
      <c r="I35" s="40"/>
      <c r="J35" s="183">
        <f>SUM(J6:J34)</f>
        <v>2082000</v>
      </c>
      <c r="K35" s="41">
        <f>SUM(K6:K34)</f>
        <v>824</v>
      </c>
      <c r="L35" s="41">
        <f>SUM(L6:L34)</f>
        <v>280</v>
      </c>
      <c r="M35" s="41">
        <f>SUM(M6:M34)</f>
        <v>1244</v>
      </c>
      <c r="N35" s="41">
        <f>SUM(N6:N34)</f>
        <v>122</v>
      </c>
      <c r="O35" s="41">
        <f>SUM(O6:O34)</f>
        <v>1</v>
      </c>
      <c r="P35" s="41">
        <f>SUM(P6:P34)</f>
        <v>123</v>
      </c>
      <c r="Q35" s="42">
        <f>IFERROR(P35/M35,"-")</f>
        <v>0.09887459807074</v>
      </c>
      <c r="R35" s="76">
        <f>SUM(R6:R34)</f>
        <v>39</v>
      </c>
      <c r="S35" s="76">
        <f>SUM(S6:S34)</f>
        <v>31</v>
      </c>
      <c r="T35" s="42">
        <f>IFERROR(R35/P35,"-")</f>
        <v>0.31707317073171</v>
      </c>
      <c r="U35" s="188">
        <f>IFERROR(J35/P35,"-")</f>
        <v>16926.829268293</v>
      </c>
      <c r="V35" s="44">
        <f>SUM(V6:V34)</f>
        <v>52</v>
      </c>
      <c r="W35" s="42">
        <f>IFERROR(V35/P35,"-")</f>
        <v>0.42276422764228</v>
      </c>
      <c r="X35" s="183">
        <f>SUM(X6:X34)</f>
        <v>2933000</v>
      </c>
      <c r="Y35" s="183">
        <f>IFERROR(X35/P35,"-")</f>
        <v>23845.528455285</v>
      </c>
      <c r="Z35" s="183">
        <f>IFERROR(X35/V35,"-")</f>
        <v>56403.846153846</v>
      </c>
      <c r="AA35" s="183">
        <f>X35-J35</f>
        <v>851000</v>
      </c>
      <c r="AB35" s="45">
        <f>X35/J35</f>
        <v>1.4087415946206</v>
      </c>
      <c r="AC35" s="58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20"/>
    <mergeCell ref="J15:J20"/>
    <mergeCell ref="U15:U20"/>
    <mergeCell ref="AA15:AA20"/>
    <mergeCell ref="AB15:AB20"/>
    <mergeCell ref="A21:A24"/>
    <mergeCell ref="J21:J24"/>
    <mergeCell ref="U21:U24"/>
    <mergeCell ref="AA21:AA24"/>
    <mergeCell ref="AB21:AB24"/>
    <mergeCell ref="A25:A28"/>
    <mergeCell ref="J25:J28"/>
    <mergeCell ref="U25:U28"/>
    <mergeCell ref="AA25:AA28"/>
    <mergeCell ref="AB25:AB28"/>
    <mergeCell ref="A29:A32"/>
    <mergeCell ref="J29:J32"/>
    <mergeCell ref="U29:U32"/>
    <mergeCell ref="AA29:AA32"/>
    <mergeCell ref="AB29:AB3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141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1.0466666666667</v>
      </c>
      <c r="B6" s="189" t="s">
        <v>142</v>
      </c>
      <c r="C6" s="189" t="s">
        <v>143</v>
      </c>
      <c r="D6" s="189" t="s">
        <v>144</v>
      </c>
      <c r="E6" s="189"/>
      <c r="F6" s="189" t="s">
        <v>65</v>
      </c>
      <c r="G6" s="88" t="s">
        <v>145</v>
      </c>
      <c r="H6" s="88" t="s">
        <v>146</v>
      </c>
      <c r="I6" s="88" t="s">
        <v>147</v>
      </c>
      <c r="J6" s="180">
        <v>150000</v>
      </c>
      <c r="K6" s="79">
        <v>9</v>
      </c>
      <c r="L6" s="79">
        <v>0</v>
      </c>
      <c r="M6" s="79">
        <v>29</v>
      </c>
      <c r="N6" s="89">
        <v>4</v>
      </c>
      <c r="O6" s="90">
        <v>0</v>
      </c>
      <c r="P6" s="91">
        <f>N6+O6</f>
        <v>4</v>
      </c>
      <c r="Q6" s="80">
        <f>IFERROR(P6/M6,"-")</f>
        <v>0.13793103448276</v>
      </c>
      <c r="R6" s="79">
        <v>2</v>
      </c>
      <c r="S6" s="79">
        <v>1</v>
      </c>
      <c r="T6" s="80">
        <f>IFERROR(R6/(P6),"-")</f>
        <v>0.5</v>
      </c>
      <c r="U6" s="186">
        <f>IFERROR(J6/SUM(N6:O7),"-")</f>
        <v>18750</v>
      </c>
      <c r="V6" s="82">
        <v>2</v>
      </c>
      <c r="W6" s="80">
        <f>IF(P6=0,"-",V6/P6)</f>
        <v>0.5</v>
      </c>
      <c r="X6" s="185">
        <v>74000</v>
      </c>
      <c r="Y6" s="186">
        <f>IFERROR(X6/P6,"-")</f>
        <v>18500</v>
      </c>
      <c r="Z6" s="186">
        <f>IFERROR(X6/V6,"-")</f>
        <v>37000</v>
      </c>
      <c r="AA6" s="180">
        <f>SUM(X6:X7)-SUM(J6:J7)</f>
        <v>7000</v>
      </c>
      <c r="AB6" s="83">
        <f>SUM(X6:X7)/SUM(J6:J7)</f>
        <v>1.0466666666667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0.5</v>
      </c>
      <c r="BG6" s="110">
        <v>1</v>
      </c>
      <c r="BH6" s="112">
        <f>IFERROR(BG6/BE6,"-")</f>
        <v>0.5</v>
      </c>
      <c r="BI6" s="113">
        <v>71000</v>
      </c>
      <c r="BJ6" s="114">
        <f>IFERROR(BI6/BE6,"-")</f>
        <v>35500</v>
      </c>
      <c r="BK6" s="115"/>
      <c r="BL6" s="115"/>
      <c r="BM6" s="115">
        <v>1</v>
      </c>
      <c r="BN6" s="117">
        <v>2</v>
      </c>
      <c r="BO6" s="118">
        <f>IF(P6=0,"",IF(BN6=0,"",(BN6/P6)))</f>
        <v>0.5</v>
      </c>
      <c r="BP6" s="119">
        <v>1</v>
      </c>
      <c r="BQ6" s="120">
        <f>IFERROR(BP6/BN6,"-")</f>
        <v>0.5</v>
      </c>
      <c r="BR6" s="121">
        <v>3000</v>
      </c>
      <c r="BS6" s="122">
        <f>IFERROR(BR6/BN6,"-")</f>
        <v>1500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74000</v>
      </c>
      <c r="CQ6" s="139">
        <v>71000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148</v>
      </c>
      <c r="C7" s="189"/>
      <c r="D7" s="189"/>
      <c r="E7" s="189"/>
      <c r="F7" s="189" t="s">
        <v>80</v>
      </c>
      <c r="G7" s="88"/>
      <c r="H7" s="88"/>
      <c r="I7" s="88"/>
      <c r="J7" s="180"/>
      <c r="K7" s="79">
        <v>89</v>
      </c>
      <c r="L7" s="79">
        <v>14</v>
      </c>
      <c r="M7" s="79">
        <v>12</v>
      </c>
      <c r="N7" s="89">
        <v>4</v>
      </c>
      <c r="O7" s="90">
        <v>0</v>
      </c>
      <c r="P7" s="91">
        <f>N7+O7</f>
        <v>4</v>
      </c>
      <c r="Q7" s="80">
        <f>IFERROR(P7/M7,"-")</f>
        <v>0.33333333333333</v>
      </c>
      <c r="R7" s="79">
        <v>3</v>
      </c>
      <c r="S7" s="79">
        <v>1</v>
      </c>
      <c r="T7" s="80">
        <f>IFERROR(R7/(P7),"-")</f>
        <v>0.75</v>
      </c>
      <c r="U7" s="186"/>
      <c r="V7" s="82">
        <v>2</v>
      </c>
      <c r="W7" s="80">
        <f>IF(P7=0,"-",V7/P7)</f>
        <v>0.5</v>
      </c>
      <c r="X7" s="185">
        <v>83000</v>
      </c>
      <c r="Y7" s="186">
        <f>IFERROR(X7/P7,"-")</f>
        <v>20750</v>
      </c>
      <c r="Z7" s="186">
        <f>IFERROR(X7/V7,"-")</f>
        <v>41500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4</v>
      </c>
      <c r="BO7" s="118">
        <f>IF(P7=0,"",IF(BN7=0,"",(BN7/P7)))</f>
        <v>1</v>
      </c>
      <c r="BP7" s="119">
        <v>2</v>
      </c>
      <c r="BQ7" s="120">
        <f>IFERROR(BP7/BN7,"-")</f>
        <v>0.5</v>
      </c>
      <c r="BR7" s="121">
        <v>83000</v>
      </c>
      <c r="BS7" s="122">
        <f>IFERROR(BR7/BN7,"-")</f>
        <v>20750</v>
      </c>
      <c r="BT7" s="123"/>
      <c r="BU7" s="123">
        <v>1</v>
      </c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83000</v>
      </c>
      <c r="CQ7" s="139">
        <v>75000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1.8666666666667</v>
      </c>
      <c r="B8" s="189" t="s">
        <v>149</v>
      </c>
      <c r="C8" s="189" t="s">
        <v>150</v>
      </c>
      <c r="D8" s="189" t="s">
        <v>151</v>
      </c>
      <c r="E8" s="189"/>
      <c r="F8" s="189" t="s">
        <v>65</v>
      </c>
      <c r="G8" s="88" t="s">
        <v>152</v>
      </c>
      <c r="H8" s="88" t="s">
        <v>153</v>
      </c>
      <c r="I8" s="88" t="s">
        <v>154</v>
      </c>
      <c r="J8" s="180">
        <v>90000</v>
      </c>
      <c r="K8" s="79">
        <v>25</v>
      </c>
      <c r="L8" s="79">
        <v>0</v>
      </c>
      <c r="M8" s="79">
        <v>92</v>
      </c>
      <c r="N8" s="89">
        <v>11</v>
      </c>
      <c r="O8" s="90">
        <v>0</v>
      </c>
      <c r="P8" s="91">
        <f>N8+O8</f>
        <v>11</v>
      </c>
      <c r="Q8" s="80">
        <f>IFERROR(P8/M8,"-")</f>
        <v>0.1195652173913</v>
      </c>
      <c r="R8" s="79">
        <v>1</v>
      </c>
      <c r="S8" s="79">
        <v>5</v>
      </c>
      <c r="T8" s="80">
        <f>IFERROR(R8/(P8),"-")</f>
        <v>0.090909090909091</v>
      </c>
      <c r="U8" s="186">
        <f>IFERROR(J8/SUM(N8:O9),"-")</f>
        <v>3750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78000</v>
      </c>
      <c r="AB8" s="83">
        <f>SUM(X8:X9)/SUM(J8:J9)</f>
        <v>1.8666666666667</v>
      </c>
      <c r="AC8" s="77"/>
      <c r="AD8" s="92">
        <v>2</v>
      </c>
      <c r="AE8" s="93">
        <f>IF(P8=0,"",IF(AD8=0,"",(AD8/P8)))</f>
        <v>0.18181818181818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6</v>
      </c>
      <c r="AN8" s="99">
        <f>IF(P8=0,"",IF(AM8=0,"",(AM8/P8)))</f>
        <v>0.54545454545455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0.18181818181818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0.090909090909091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155</v>
      </c>
      <c r="C9" s="189"/>
      <c r="D9" s="189"/>
      <c r="E9" s="189"/>
      <c r="F9" s="189" t="s">
        <v>80</v>
      </c>
      <c r="G9" s="88"/>
      <c r="H9" s="88"/>
      <c r="I9" s="88"/>
      <c r="J9" s="180"/>
      <c r="K9" s="79">
        <v>81</v>
      </c>
      <c r="L9" s="79">
        <v>49</v>
      </c>
      <c r="M9" s="79">
        <v>65</v>
      </c>
      <c r="N9" s="89">
        <v>13</v>
      </c>
      <c r="O9" s="90">
        <v>0</v>
      </c>
      <c r="P9" s="91">
        <f>N9+O9</f>
        <v>13</v>
      </c>
      <c r="Q9" s="80">
        <f>IFERROR(P9/M9,"-")</f>
        <v>0.2</v>
      </c>
      <c r="R9" s="79">
        <v>5</v>
      </c>
      <c r="S9" s="79">
        <v>0</v>
      </c>
      <c r="T9" s="80">
        <f>IFERROR(R9/(P9),"-")</f>
        <v>0.38461538461538</v>
      </c>
      <c r="U9" s="186"/>
      <c r="V9" s="82">
        <v>3</v>
      </c>
      <c r="W9" s="80">
        <f>IF(P9=0,"-",V9/P9)</f>
        <v>0.23076923076923</v>
      </c>
      <c r="X9" s="185">
        <v>168000</v>
      </c>
      <c r="Y9" s="186">
        <f>IFERROR(X9/P9,"-")</f>
        <v>12923.076923077</v>
      </c>
      <c r="Z9" s="186">
        <f>IFERROR(X9/V9,"-")</f>
        <v>56000</v>
      </c>
      <c r="AA9" s="180"/>
      <c r="AB9" s="83"/>
      <c r="AC9" s="77"/>
      <c r="AD9" s="92">
        <v>1</v>
      </c>
      <c r="AE9" s="93">
        <f>IF(P9=0,"",IF(AD9=0,"",(AD9/P9)))</f>
        <v>0.076923076923077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2</v>
      </c>
      <c r="AN9" s="99">
        <f>IF(P9=0,"",IF(AM9=0,"",(AM9/P9)))</f>
        <v>0.15384615384615</v>
      </c>
      <c r="AO9" s="98">
        <v>1</v>
      </c>
      <c r="AP9" s="100">
        <f>IFERROR(AO9/AM9,"-")</f>
        <v>0.5</v>
      </c>
      <c r="AQ9" s="101">
        <v>10000</v>
      </c>
      <c r="AR9" s="102">
        <f>IFERROR(AQ9/AM9,"-")</f>
        <v>5000</v>
      </c>
      <c r="AS9" s="103"/>
      <c r="AT9" s="103">
        <v>1</v>
      </c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0.23076923076923</v>
      </c>
      <c r="BP9" s="119">
        <v>1</v>
      </c>
      <c r="BQ9" s="120">
        <f>IFERROR(BP9/BN9,"-")</f>
        <v>0.33333333333333</v>
      </c>
      <c r="BR9" s="121">
        <v>35000</v>
      </c>
      <c r="BS9" s="122">
        <f>IFERROR(BR9/BN9,"-")</f>
        <v>11666.666666667</v>
      </c>
      <c r="BT9" s="123"/>
      <c r="BU9" s="123"/>
      <c r="BV9" s="123">
        <v>1</v>
      </c>
      <c r="BW9" s="124">
        <v>4</v>
      </c>
      <c r="BX9" s="125">
        <f>IF(P9=0,"",IF(BW9=0,"",(BW9/P9)))</f>
        <v>0.30769230769231</v>
      </c>
      <c r="BY9" s="126">
        <v>1</v>
      </c>
      <c r="BZ9" s="127">
        <f>IFERROR(BY9/BW9,"-")</f>
        <v>0.25</v>
      </c>
      <c r="CA9" s="128">
        <v>123000</v>
      </c>
      <c r="CB9" s="129">
        <f>IFERROR(CA9/BW9,"-")</f>
        <v>30750</v>
      </c>
      <c r="CC9" s="130"/>
      <c r="CD9" s="130"/>
      <c r="CE9" s="130">
        <v>1</v>
      </c>
      <c r="CF9" s="131">
        <v>3</v>
      </c>
      <c r="CG9" s="132">
        <f>IF(P9=0,"",IF(CF9=0,"",(CF9/P9)))</f>
        <v>0.23076923076923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168000</v>
      </c>
      <c r="CQ9" s="139">
        <v>123000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1.4333333333333</v>
      </c>
      <c r="B10" s="189" t="s">
        <v>156</v>
      </c>
      <c r="C10" s="189" t="s">
        <v>157</v>
      </c>
      <c r="D10" s="189" t="s">
        <v>158</v>
      </c>
      <c r="E10" s="189"/>
      <c r="F10" s="189" t="s">
        <v>65</v>
      </c>
      <c r="G10" s="88" t="s">
        <v>159</v>
      </c>
      <c r="H10" s="88" t="s">
        <v>160</v>
      </c>
      <c r="I10" s="88" t="s">
        <v>161</v>
      </c>
      <c r="J10" s="180">
        <v>150000</v>
      </c>
      <c r="K10" s="79">
        <v>0</v>
      </c>
      <c r="L10" s="79">
        <v>0</v>
      </c>
      <c r="M10" s="79">
        <v>2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IFERROR(J10/SUM(N10:O11),"-")</f>
        <v>75000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SUM(X10:X11)-SUM(J10:J11)</f>
        <v>65000</v>
      </c>
      <c r="AB10" s="83">
        <f>SUM(X10:X11)/SUM(J10:J11)</f>
        <v>1.4333333333333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162</v>
      </c>
      <c r="C11" s="189"/>
      <c r="D11" s="189"/>
      <c r="E11" s="189"/>
      <c r="F11" s="189" t="s">
        <v>80</v>
      </c>
      <c r="G11" s="88"/>
      <c r="H11" s="88"/>
      <c r="I11" s="88"/>
      <c r="J11" s="180"/>
      <c r="K11" s="79">
        <v>19</v>
      </c>
      <c r="L11" s="79">
        <v>8</v>
      </c>
      <c r="M11" s="79">
        <v>3</v>
      </c>
      <c r="N11" s="89">
        <v>2</v>
      </c>
      <c r="O11" s="90">
        <v>0</v>
      </c>
      <c r="P11" s="91">
        <f>N11+O11</f>
        <v>2</v>
      </c>
      <c r="Q11" s="80">
        <f>IFERROR(P11/M11,"-")</f>
        <v>0.66666666666667</v>
      </c>
      <c r="R11" s="79">
        <v>2</v>
      </c>
      <c r="S11" s="79">
        <v>0</v>
      </c>
      <c r="T11" s="80">
        <f>IFERROR(R11/(P11),"-")</f>
        <v>1</v>
      </c>
      <c r="U11" s="186"/>
      <c r="V11" s="82">
        <v>2</v>
      </c>
      <c r="W11" s="80">
        <f>IF(P11=0,"-",V11/P11)</f>
        <v>1</v>
      </c>
      <c r="X11" s="185">
        <v>215000</v>
      </c>
      <c r="Y11" s="186">
        <f>IFERROR(X11/P11,"-")</f>
        <v>107500</v>
      </c>
      <c r="Z11" s="186">
        <f>IFERROR(X11/V11,"-")</f>
        <v>107500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2</v>
      </c>
      <c r="BX11" s="125">
        <f>IF(P11=0,"",IF(BW11=0,"",(BW11/P11)))</f>
        <v>1</v>
      </c>
      <c r="BY11" s="126">
        <v>2</v>
      </c>
      <c r="BZ11" s="127">
        <f>IFERROR(BY11/BW11,"-")</f>
        <v>1</v>
      </c>
      <c r="CA11" s="128">
        <v>215000</v>
      </c>
      <c r="CB11" s="129">
        <f>IFERROR(CA11/BW11,"-")</f>
        <v>107500</v>
      </c>
      <c r="CC11" s="130"/>
      <c r="CD11" s="130"/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215000</v>
      </c>
      <c r="CQ11" s="139">
        <v>175000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0.887</v>
      </c>
      <c r="B12" s="189" t="s">
        <v>163</v>
      </c>
      <c r="C12" s="189"/>
      <c r="D12" s="189"/>
      <c r="E12" s="189"/>
      <c r="F12" s="189" t="s">
        <v>65</v>
      </c>
      <c r="G12" s="88" t="s">
        <v>164</v>
      </c>
      <c r="H12" s="88"/>
      <c r="I12" s="88" t="s">
        <v>165</v>
      </c>
      <c r="J12" s="180">
        <v>1000000</v>
      </c>
      <c r="K12" s="79">
        <v>82</v>
      </c>
      <c r="L12" s="79">
        <v>0</v>
      </c>
      <c r="M12" s="79">
        <v>341</v>
      </c>
      <c r="N12" s="89">
        <v>24</v>
      </c>
      <c r="O12" s="90">
        <v>0</v>
      </c>
      <c r="P12" s="91">
        <f>N12+O12</f>
        <v>24</v>
      </c>
      <c r="Q12" s="80">
        <f>IFERROR(P12/M12,"-")</f>
        <v>0.070381231671554</v>
      </c>
      <c r="R12" s="79">
        <v>6</v>
      </c>
      <c r="S12" s="79">
        <v>4</v>
      </c>
      <c r="T12" s="80">
        <f>IFERROR(R12/(P12),"-")</f>
        <v>0.25</v>
      </c>
      <c r="U12" s="186">
        <f>IFERROR(J12/SUM(N12:O17),"-")</f>
        <v>11235.95505618</v>
      </c>
      <c r="V12" s="82">
        <v>8</v>
      </c>
      <c r="W12" s="80">
        <f>IF(P12=0,"-",V12/P12)</f>
        <v>0.33333333333333</v>
      </c>
      <c r="X12" s="185">
        <v>335000</v>
      </c>
      <c r="Y12" s="186">
        <f>IFERROR(X12/P12,"-")</f>
        <v>13958.333333333</v>
      </c>
      <c r="Z12" s="186">
        <f>IFERROR(X12/V12,"-")</f>
        <v>41875</v>
      </c>
      <c r="AA12" s="180">
        <f>SUM(X12:X17)-SUM(J12:J17)</f>
        <v>-113000</v>
      </c>
      <c r="AB12" s="83">
        <f>SUM(X12:X17)/SUM(J12:J17)</f>
        <v>0.887</v>
      </c>
      <c r="AC12" s="77"/>
      <c r="AD12" s="92">
        <v>2</v>
      </c>
      <c r="AE12" s="93">
        <f>IF(P12=0,"",IF(AD12=0,"",(AD12/P12)))</f>
        <v>0.083333333333333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4</v>
      </c>
      <c r="AN12" s="99">
        <f>IF(P12=0,"",IF(AM12=0,"",(AM12/P12)))</f>
        <v>0.16666666666667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5</v>
      </c>
      <c r="BF12" s="111">
        <f>IF(P12=0,"",IF(BE12=0,"",(BE12/P12)))</f>
        <v>0.20833333333333</v>
      </c>
      <c r="BG12" s="110">
        <v>2</v>
      </c>
      <c r="BH12" s="112">
        <f>IFERROR(BG12/BE12,"-")</f>
        <v>0.4</v>
      </c>
      <c r="BI12" s="113">
        <v>13000</v>
      </c>
      <c r="BJ12" s="114">
        <f>IFERROR(BI12/BE12,"-")</f>
        <v>2600</v>
      </c>
      <c r="BK12" s="115">
        <v>1</v>
      </c>
      <c r="BL12" s="115">
        <v>1</v>
      </c>
      <c r="BM12" s="115"/>
      <c r="BN12" s="117">
        <v>10</v>
      </c>
      <c r="BO12" s="118">
        <f>IF(P12=0,"",IF(BN12=0,"",(BN12/P12)))</f>
        <v>0.41666666666667</v>
      </c>
      <c r="BP12" s="119">
        <v>5</v>
      </c>
      <c r="BQ12" s="120">
        <f>IFERROR(BP12/BN12,"-")</f>
        <v>0.5</v>
      </c>
      <c r="BR12" s="121">
        <v>317000</v>
      </c>
      <c r="BS12" s="122">
        <f>IFERROR(BR12/BN12,"-")</f>
        <v>31700</v>
      </c>
      <c r="BT12" s="123">
        <v>3</v>
      </c>
      <c r="BU12" s="123"/>
      <c r="BV12" s="123">
        <v>2</v>
      </c>
      <c r="BW12" s="124">
        <v>3</v>
      </c>
      <c r="BX12" s="125">
        <f>IF(P12=0,"",IF(BW12=0,"",(BW12/P12)))</f>
        <v>0.125</v>
      </c>
      <c r="BY12" s="126">
        <v>1</v>
      </c>
      <c r="BZ12" s="127">
        <f>IFERROR(BY12/BW12,"-")</f>
        <v>0.33333333333333</v>
      </c>
      <c r="CA12" s="128">
        <v>5000</v>
      </c>
      <c r="CB12" s="129">
        <f>IFERROR(CA12/BW12,"-")</f>
        <v>1666.6666666667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8</v>
      </c>
      <c r="CP12" s="139">
        <v>335000</v>
      </c>
      <c r="CQ12" s="139">
        <v>245000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166</v>
      </c>
      <c r="C13" s="189"/>
      <c r="D13" s="189"/>
      <c r="E13" s="189"/>
      <c r="F13" s="189" t="s">
        <v>65</v>
      </c>
      <c r="G13" s="88"/>
      <c r="H13" s="88"/>
      <c r="I13" s="88"/>
      <c r="J13" s="18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167</v>
      </c>
      <c r="C14" s="189"/>
      <c r="D14" s="189"/>
      <c r="E14" s="189"/>
      <c r="F14" s="189" t="s">
        <v>65</v>
      </c>
      <c r="G14" s="88"/>
      <c r="H14" s="88"/>
      <c r="I14" s="88"/>
      <c r="J14" s="180"/>
      <c r="K14" s="79">
        <v>0</v>
      </c>
      <c r="L14" s="79">
        <v>0</v>
      </c>
      <c r="M14" s="79">
        <v>0</v>
      </c>
      <c r="N14" s="89">
        <v>0</v>
      </c>
      <c r="O14" s="90">
        <v>0</v>
      </c>
      <c r="P14" s="91">
        <f>N14+O14</f>
        <v>0</v>
      </c>
      <c r="Q14" s="80" t="str">
        <f>IFERROR(P14/M14,"-")</f>
        <v>-</v>
      </c>
      <c r="R14" s="79">
        <v>0</v>
      </c>
      <c r="S14" s="79">
        <v>0</v>
      </c>
      <c r="T14" s="80" t="str">
        <f>IFERROR(R14/(P14),"-")</f>
        <v>-</v>
      </c>
      <c r="U14" s="186"/>
      <c r="V14" s="82">
        <v>0</v>
      </c>
      <c r="W14" s="80" t="str">
        <f>IF(P14=0,"-",V14/P14)</f>
        <v>-</v>
      </c>
      <c r="X14" s="185">
        <v>0</v>
      </c>
      <c r="Y14" s="186" t="str">
        <f>IFERROR(X14/P14,"-")</f>
        <v>-</v>
      </c>
      <c r="Z14" s="186" t="str">
        <f>IFERROR(X14/V14,"-")</f>
        <v>-</v>
      </c>
      <c r="AA14" s="18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168</v>
      </c>
      <c r="C15" s="189"/>
      <c r="D15" s="189"/>
      <c r="E15" s="189"/>
      <c r="F15" s="189" t="s">
        <v>80</v>
      </c>
      <c r="G15" s="88"/>
      <c r="H15" s="88"/>
      <c r="I15" s="88"/>
      <c r="J15" s="180"/>
      <c r="K15" s="79">
        <v>441</v>
      </c>
      <c r="L15" s="79">
        <v>284</v>
      </c>
      <c r="M15" s="79">
        <v>210</v>
      </c>
      <c r="N15" s="89">
        <v>62</v>
      </c>
      <c r="O15" s="90">
        <v>1</v>
      </c>
      <c r="P15" s="91">
        <f>N15+O15</f>
        <v>63</v>
      </c>
      <c r="Q15" s="80">
        <f>IFERROR(P15/M15,"-")</f>
        <v>0.3</v>
      </c>
      <c r="R15" s="79">
        <v>17</v>
      </c>
      <c r="S15" s="79">
        <v>6</v>
      </c>
      <c r="T15" s="80">
        <f>IFERROR(R15/(P15),"-")</f>
        <v>0.26984126984127</v>
      </c>
      <c r="U15" s="186"/>
      <c r="V15" s="82">
        <v>12</v>
      </c>
      <c r="W15" s="80">
        <f>IF(P15=0,"-",V15/P15)</f>
        <v>0.19047619047619</v>
      </c>
      <c r="X15" s="185">
        <v>552000</v>
      </c>
      <c r="Y15" s="186">
        <f>IFERROR(X15/P15,"-")</f>
        <v>8761.9047619048</v>
      </c>
      <c r="Z15" s="186">
        <f>IFERROR(X15/V15,"-")</f>
        <v>46000</v>
      </c>
      <c r="AA15" s="180"/>
      <c r="AB15" s="83"/>
      <c r="AC15" s="77"/>
      <c r="AD15" s="92">
        <v>1</v>
      </c>
      <c r="AE15" s="93">
        <f>IF(P15=0,"",IF(AD15=0,"",(AD15/P15)))</f>
        <v>0.015873015873016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6</v>
      </c>
      <c r="AN15" s="99">
        <f>IF(P15=0,"",IF(AM15=0,"",(AM15/P15)))</f>
        <v>0.095238095238095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7</v>
      </c>
      <c r="AW15" s="105">
        <f>IF(P15=0,"",IF(AV15=0,"",(AV15/P15)))</f>
        <v>0.11111111111111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19</v>
      </c>
      <c r="BF15" s="111">
        <f>IF(P15=0,"",IF(BE15=0,"",(BE15/P15)))</f>
        <v>0.3015873015873</v>
      </c>
      <c r="BG15" s="110">
        <v>3</v>
      </c>
      <c r="BH15" s="112">
        <f>IFERROR(BG15/BE15,"-")</f>
        <v>0.15789473684211</v>
      </c>
      <c r="BI15" s="113">
        <v>18000</v>
      </c>
      <c r="BJ15" s="114">
        <f>IFERROR(BI15/BE15,"-")</f>
        <v>947.36842105263</v>
      </c>
      <c r="BK15" s="115">
        <v>2</v>
      </c>
      <c r="BL15" s="115">
        <v>1</v>
      </c>
      <c r="BM15" s="115"/>
      <c r="BN15" s="117">
        <v>21</v>
      </c>
      <c r="BO15" s="118">
        <f>IF(P15=0,"",IF(BN15=0,"",(BN15/P15)))</f>
        <v>0.33333333333333</v>
      </c>
      <c r="BP15" s="119">
        <v>4</v>
      </c>
      <c r="BQ15" s="120">
        <f>IFERROR(BP15/BN15,"-")</f>
        <v>0.19047619047619</v>
      </c>
      <c r="BR15" s="121">
        <v>273000</v>
      </c>
      <c r="BS15" s="122">
        <f>IFERROR(BR15/BN15,"-")</f>
        <v>13000</v>
      </c>
      <c r="BT15" s="123">
        <v>1</v>
      </c>
      <c r="BU15" s="123">
        <v>2</v>
      </c>
      <c r="BV15" s="123">
        <v>1</v>
      </c>
      <c r="BW15" s="124">
        <v>7</v>
      </c>
      <c r="BX15" s="125">
        <f>IF(P15=0,"",IF(BW15=0,"",(BW15/P15)))</f>
        <v>0.11111111111111</v>
      </c>
      <c r="BY15" s="126">
        <v>4</v>
      </c>
      <c r="BZ15" s="127">
        <f>IFERROR(BY15/BW15,"-")</f>
        <v>0.57142857142857</v>
      </c>
      <c r="CA15" s="128">
        <v>226000</v>
      </c>
      <c r="CB15" s="129">
        <f>IFERROR(CA15/BW15,"-")</f>
        <v>32285.714285714</v>
      </c>
      <c r="CC15" s="130">
        <v>1</v>
      </c>
      <c r="CD15" s="130"/>
      <c r="CE15" s="130">
        <v>3</v>
      </c>
      <c r="CF15" s="131">
        <v>2</v>
      </c>
      <c r="CG15" s="132">
        <f>IF(P15=0,"",IF(CF15=0,"",(CF15/P15)))</f>
        <v>0.031746031746032</v>
      </c>
      <c r="CH15" s="133">
        <v>1</v>
      </c>
      <c r="CI15" s="134">
        <f>IFERROR(CH15/CF15,"-")</f>
        <v>0.5</v>
      </c>
      <c r="CJ15" s="135">
        <v>35000</v>
      </c>
      <c r="CK15" s="136">
        <f>IFERROR(CJ15/CF15,"-")</f>
        <v>17500</v>
      </c>
      <c r="CL15" s="137"/>
      <c r="CM15" s="137"/>
      <c r="CN15" s="137">
        <v>1</v>
      </c>
      <c r="CO15" s="138">
        <v>12</v>
      </c>
      <c r="CP15" s="139">
        <v>552000</v>
      </c>
      <c r="CQ15" s="139">
        <v>228000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169</v>
      </c>
      <c r="C16" s="189"/>
      <c r="D16" s="189"/>
      <c r="E16" s="189"/>
      <c r="F16" s="189" t="s">
        <v>80</v>
      </c>
      <c r="G16" s="88"/>
      <c r="H16" s="88"/>
      <c r="I16" s="88"/>
      <c r="J16" s="180"/>
      <c r="K16" s="79">
        <v>21</v>
      </c>
      <c r="L16" s="79">
        <v>13</v>
      </c>
      <c r="M16" s="79">
        <v>3</v>
      </c>
      <c r="N16" s="89">
        <v>0</v>
      </c>
      <c r="O16" s="90">
        <v>1</v>
      </c>
      <c r="P16" s="91">
        <f>N16+O16</f>
        <v>1</v>
      </c>
      <c r="Q16" s="80">
        <f>IFERROR(P16/M16,"-")</f>
        <v>0.33333333333333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170</v>
      </c>
      <c r="C17" s="189"/>
      <c r="D17" s="189"/>
      <c r="E17" s="189"/>
      <c r="F17" s="189" t="s">
        <v>80</v>
      </c>
      <c r="G17" s="88"/>
      <c r="H17" s="88"/>
      <c r="I17" s="88"/>
      <c r="J17" s="180"/>
      <c r="K17" s="79">
        <v>4</v>
      </c>
      <c r="L17" s="79">
        <v>3</v>
      </c>
      <c r="M17" s="79">
        <v>1</v>
      </c>
      <c r="N17" s="89">
        <v>1</v>
      </c>
      <c r="O17" s="90">
        <v>0</v>
      </c>
      <c r="P17" s="91">
        <f>N17+O17</f>
        <v>1</v>
      </c>
      <c r="Q17" s="80">
        <f>IFERROR(P17/M17,"-")</f>
        <v>1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18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187"/>
      <c r="V18" s="25"/>
      <c r="W18" s="25"/>
      <c r="X18" s="187"/>
      <c r="Y18" s="187"/>
      <c r="Z18" s="187"/>
      <c r="AA18" s="18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18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1.026618705036</v>
      </c>
      <c r="B20" s="39"/>
      <c r="C20" s="39"/>
      <c r="D20" s="39"/>
      <c r="E20" s="39"/>
      <c r="F20" s="39"/>
      <c r="G20" s="40" t="s">
        <v>171</v>
      </c>
      <c r="H20" s="40"/>
      <c r="I20" s="40"/>
      <c r="J20" s="183">
        <f>SUM(J6:J19)</f>
        <v>1390000</v>
      </c>
      <c r="K20" s="41">
        <f>SUM(K6:K19)</f>
        <v>771</v>
      </c>
      <c r="L20" s="41">
        <f>SUM(L6:L19)</f>
        <v>371</v>
      </c>
      <c r="M20" s="41">
        <f>SUM(M6:M19)</f>
        <v>758</v>
      </c>
      <c r="N20" s="41">
        <f>SUM(N6:N19)</f>
        <v>121</v>
      </c>
      <c r="O20" s="41">
        <f>SUM(O6:O19)</f>
        <v>2</v>
      </c>
      <c r="P20" s="41">
        <f>SUM(P6:P19)</f>
        <v>123</v>
      </c>
      <c r="Q20" s="42">
        <f>IFERROR(P20/M20,"-")</f>
        <v>0.1622691292876</v>
      </c>
      <c r="R20" s="76">
        <f>SUM(R6:R19)</f>
        <v>36</v>
      </c>
      <c r="S20" s="76">
        <f>SUM(S6:S19)</f>
        <v>17</v>
      </c>
      <c r="T20" s="42">
        <f>IFERROR(R20/P20,"-")</f>
        <v>0.29268292682927</v>
      </c>
      <c r="U20" s="188">
        <f>IFERROR(J20/P20,"-")</f>
        <v>11300.81300813</v>
      </c>
      <c r="V20" s="44">
        <f>SUM(V6:V19)</f>
        <v>29</v>
      </c>
      <c r="W20" s="42">
        <f>IFERROR(V20/P20,"-")</f>
        <v>0.23577235772358</v>
      </c>
      <c r="X20" s="183">
        <f>SUM(X6:X19)</f>
        <v>1427000</v>
      </c>
      <c r="Y20" s="183">
        <f>IFERROR(X20/P20,"-")</f>
        <v>11601.62601626</v>
      </c>
      <c r="Z20" s="183">
        <f>IFERROR(X20/V20,"-")</f>
        <v>49206.896551724</v>
      </c>
      <c r="AA20" s="183">
        <f>X20-J20</f>
        <v>37000</v>
      </c>
      <c r="AB20" s="45">
        <f>X20/J20</f>
        <v>1.026618705036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7"/>
    <mergeCell ref="J12:J17"/>
    <mergeCell ref="U12:U17"/>
    <mergeCell ref="AA12:AA17"/>
    <mergeCell ref="AB12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172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6.4174358974359</v>
      </c>
      <c r="B6" s="189" t="s">
        <v>173</v>
      </c>
      <c r="C6" s="189" t="s">
        <v>174</v>
      </c>
      <c r="D6" s="189" t="s">
        <v>175</v>
      </c>
      <c r="E6" s="189"/>
      <c r="F6" s="189" t="s">
        <v>65</v>
      </c>
      <c r="G6" s="88" t="s">
        <v>176</v>
      </c>
      <c r="H6" s="88" t="s">
        <v>177</v>
      </c>
      <c r="I6" s="88" t="s">
        <v>154</v>
      </c>
      <c r="J6" s="180">
        <v>78000</v>
      </c>
      <c r="K6" s="79">
        <v>15</v>
      </c>
      <c r="L6" s="79">
        <v>0</v>
      </c>
      <c r="M6" s="79">
        <v>61</v>
      </c>
      <c r="N6" s="89">
        <v>5</v>
      </c>
      <c r="O6" s="90">
        <v>0</v>
      </c>
      <c r="P6" s="91">
        <f>N6+O6</f>
        <v>5</v>
      </c>
      <c r="Q6" s="80">
        <f>IFERROR(P6/M6,"-")</f>
        <v>0.081967213114754</v>
      </c>
      <c r="R6" s="79">
        <v>1</v>
      </c>
      <c r="S6" s="79">
        <v>1</v>
      </c>
      <c r="T6" s="80">
        <f>IFERROR(R6/(P6),"-")</f>
        <v>0.2</v>
      </c>
      <c r="U6" s="186">
        <f>IFERROR(J6/SUM(N6:O7),"-")</f>
        <v>2363.6363636364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422560</v>
      </c>
      <c r="AB6" s="83">
        <f>SUM(X6:X7)/SUM(J6:J7)</f>
        <v>6.4174358974359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178</v>
      </c>
      <c r="C7" s="189"/>
      <c r="D7" s="189"/>
      <c r="E7" s="189"/>
      <c r="F7" s="189" t="s">
        <v>80</v>
      </c>
      <c r="G7" s="88"/>
      <c r="H7" s="88"/>
      <c r="I7" s="88"/>
      <c r="J7" s="180"/>
      <c r="K7" s="79">
        <v>86</v>
      </c>
      <c r="L7" s="79">
        <v>63</v>
      </c>
      <c r="M7" s="79">
        <v>63</v>
      </c>
      <c r="N7" s="89">
        <v>28</v>
      </c>
      <c r="O7" s="90">
        <v>0</v>
      </c>
      <c r="P7" s="91">
        <f>N7+O7</f>
        <v>28</v>
      </c>
      <c r="Q7" s="80">
        <f>IFERROR(P7/M7,"-")</f>
        <v>0.44444444444444</v>
      </c>
      <c r="R7" s="79">
        <v>10</v>
      </c>
      <c r="S7" s="79">
        <v>3</v>
      </c>
      <c r="T7" s="80">
        <f>IFERROR(R7/(P7),"-")</f>
        <v>0.35714285714286</v>
      </c>
      <c r="U7" s="186"/>
      <c r="V7" s="82">
        <v>5</v>
      </c>
      <c r="W7" s="80">
        <f>IF(P7=0,"-",V7/P7)</f>
        <v>0.17857142857143</v>
      </c>
      <c r="X7" s="185">
        <v>500560</v>
      </c>
      <c r="Y7" s="186">
        <f>IFERROR(X7/P7,"-")</f>
        <v>17877.142857143</v>
      </c>
      <c r="Z7" s="186">
        <f>IFERROR(X7/V7,"-")</f>
        <v>100112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0.035714285714286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0.14285714285714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0.17857142857143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10</v>
      </c>
      <c r="BO7" s="118">
        <f>IF(P7=0,"",IF(BN7=0,"",(BN7/P7)))</f>
        <v>0.35714285714286</v>
      </c>
      <c r="BP7" s="119">
        <v>2</v>
      </c>
      <c r="BQ7" s="120">
        <f>IFERROR(BP7/BN7,"-")</f>
        <v>0.2</v>
      </c>
      <c r="BR7" s="121">
        <v>113000</v>
      </c>
      <c r="BS7" s="122">
        <f>IFERROR(BR7/BN7,"-")</f>
        <v>11300</v>
      </c>
      <c r="BT7" s="123">
        <v>1</v>
      </c>
      <c r="BU7" s="123"/>
      <c r="BV7" s="123">
        <v>1</v>
      </c>
      <c r="BW7" s="124">
        <v>5</v>
      </c>
      <c r="BX7" s="125">
        <f>IF(P7=0,"",IF(BW7=0,"",(BW7/P7)))</f>
        <v>0.17857142857143</v>
      </c>
      <c r="BY7" s="126">
        <v>3</v>
      </c>
      <c r="BZ7" s="127">
        <f>IFERROR(BY7/BW7,"-")</f>
        <v>0.6</v>
      </c>
      <c r="CA7" s="128">
        <v>387560</v>
      </c>
      <c r="CB7" s="129">
        <f>IFERROR(CA7/BW7,"-")</f>
        <v>77512</v>
      </c>
      <c r="CC7" s="130">
        <v>1</v>
      </c>
      <c r="CD7" s="130"/>
      <c r="CE7" s="130">
        <v>2</v>
      </c>
      <c r="CF7" s="131">
        <v>3</v>
      </c>
      <c r="CG7" s="132">
        <f>IF(P7=0,"",IF(CF7=0,"",(CF7/P7)))</f>
        <v>0.10714285714286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500560</v>
      </c>
      <c r="CQ7" s="139">
        <v>221000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6.4174358974359</v>
      </c>
      <c r="B10" s="39"/>
      <c r="C10" s="39"/>
      <c r="D10" s="39"/>
      <c r="E10" s="39"/>
      <c r="F10" s="39"/>
      <c r="G10" s="40" t="s">
        <v>179</v>
      </c>
      <c r="H10" s="40"/>
      <c r="I10" s="40"/>
      <c r="J10" s="183">
        <f>SUM(J6:J9)</f>
        <v>78000</v>
      </c>
      <c r="K10" s="41">
        <f>SUM(K6:K9)</f>
        <v>101</v>
      </c>
      <c r="L10" s="41">
        <f>SUM(L6:L9)</f>
        <v>63</v>
      </c>
      <c r="M10" s="41">
        <f>SUM(M6:M9)</f>
        <v>124</v>
      </c>
      <c r="N10" s="41">
        <f>SUM(N6:N9)</f>
        <v>33</v>
      </c>
      <c r="O10" s="41">
        <f>SUM(O6:O9)</f>
        <v>0</v>
      </c>
      <c r="P10" s="41">
        <f>SUM(P6:P9)</f>
        <v>33</v>
      </c>
      <c r="Q10" s="42">
        <f>IFERROR(P10/M10,"-")</f>
        <v>0.26612903225806</v>
      </c>
      <c r="R10" s="76">
        <f>SUM(R6:R9)</f>
        <v>11</v>
      </c>
      <c r="S10" s="76">
        <f>SUM(S6:S9)</f>
        <v>4</v>
      </c>
      <c r="T10" s="42">
        <f>IFERROR(R10/P10,"-")</f>
        <v>0.33333333333333</v>
      </c>
      <c r="U10" s="188">
        <f>IFERROR(J10/P10,"-")</f>
        <v>2363.6363636364</v>
      </c>
      <c r="V10" s="44">
        <f>SUM(V6:V9)</f>
        <v>5</v>
      </c>
      <c r="W10" s="42">
        <f>IFERROR(V10/P10,"-")</f>
        <v>0.15151515151515</v>
      </c>
      <c r="X10" s="183">
        <f>SUM(X6:X9)</f>
        <v>500560</v>
      </c>
      <c r="Y10" s="183">
        <f>IFERROR(X10/P10,"-")</f>
        <v>15168.484848485</v>
      </c>
      <c r="Z10" s="183">
        <f>IFERROR(X10/V10,"-")</f>
        <v>100112</v>
      </c>
      <c r="AA10" s="183">
        <f>X10-J10</f>
        <v>422560</v>
      </c>
      <c r="AB10" s="45">
        <f>X10/J10</f>
        <v>6.4174358974359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