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<sst xmlns="http://schemas.openxmlformats.org/spreadsheetml/2006/main" uniqueCount="217">
  <si>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</si>
  <si>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</si>
  <si>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</si>
  <si>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</si>
  <si>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</si>
  <si>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</si>
  <si>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</si>
  <si>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</si>
  <si>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</si>
  <si>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</si>
  <si>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</si>
  <si>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</si>
  <si>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</si>
  <si>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</si>
  <si>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</si>
  <si>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</si>
  <si>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</si>
  <si>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</si>
  <si>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</si>
  <si>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</si>
  <si>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</si>
  <si>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</si>
  <si>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</si>
  <si>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</si>
  <si>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</si>
  <si>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</si>
  <si>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12月</t>
  </si>
  <si>
    <t>どきどき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</si>
  <si>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</si>
  <si>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</si>
  <si>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</si>
  <si>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</si>
  <si>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</si>
  <si>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</si>
  <si>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</si>
  <si>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</si>
  <si>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</si>
  <si>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</si>
  <si>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</si>
  <si>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</si>
  <si>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</si>
  <si>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</si>
  <si>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</si>
  <si>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</si>
  <si>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</si>
  <si>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</si>
  <si>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</si>
  <si>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</si>
  <si>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</si>
  <si>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</si>
  <si>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</si>
  <si>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</si>
  <si>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</si>
  <si>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</si>
  <si>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</si>
  <si>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</si>
  <si>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</si>
  <si>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</si>
  <si>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</si>
  <si>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</si>
  <si>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</si>
  <si>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</si>
  <si>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sd1665</t>
  </si>
  <si>
    <t>デリヘル版（赤瀬尚子）</t>
  </si>
  <si>
    <t>求む50歳以上の女性好き男性</t>
  </si>
  <si>
    <t>lp02</t>
  </si>
  <si>
    <t>スポニチ関東</t>
  </si>
  <si>
    <t>4C終面全5段</t>
  </si>
  <si>
    <t>12月19日(土)</t>
  </si>
  <si>
    <t>sd1666</t>
  </si>
  <si>
    <t>スポニチ関西</t>
  </si>
  <si>
    <t>12月20日(日)</t>
  </si>
  <si>
    <t>sd1667</t>
  </si>
  <si>
    <t>スポニチ西部</t>
  </si>
  <si>
    <t>sd1668</t>
  </si>
  <si>
    <t>スポニチ北海道</t>
  </si>
  <si>
    <t>sd1669</t>
  </si>
  <si>
    <t>(空電共通)</t>
  </si>
  <si>
    <t>空電</t>
  </si>
  <si>
    <t>空電 (共通)</t>
  </si>
  <si>
    <t>sd1670</t>
  </si>
  <si>
    <t>デリヘル版3（赤瀬尚子）</t>
  </si>
  <si>
    <t>70歳までの出会いリクルート</t>
  </si>
  <si>
    <t>スポーツ報知関東</t>
  </si>
  <si>
    <t>全5段つかみ4回</t>
  </si>
  <si>
    <t>12月17日(木)</t>
  </si>
  <si>
    <t>sd1671</t>
  </si>
  <si>
    <t>デリヘル版2（赤瀬尚子）</t>
  </si>
  <si>
    <t>女性が好きな私にとって神サイトです</t>
  </si>
  <si>
    <t>12月21日(月)</t>
  </si>
  <si>
    <t>sd1672</t>
  </si>
  <si>
    <t>12月24日(木)</t>
  </si>
  <si>
    <t>sd1673</t>
  </si>
  <si>
    <t>雑誌版（赤瀬尚子）</t>
  </si>
  <si>
    <t>12月28日(月)</t>
  </si>
  <si>
    <t>sd1674</t>
  </si>
  <si>
    <t>sd1675</t>
  </si>
  <si>
    <t>スポーツ報知関西</t>
  </si>
  <si>
    <t>12月06日(日)</t>
  </si>
  <si>
    <t>sd1676</t>
  </si>
  <si>
    <t>12月10日(木)</t>
  </si>
  <si>
    <t>sd1677</t>
  </si>
  <si>
    <t>sd1678</t>
  </si>
  <si>
    <t>12月29日(火)</t>
  </si>
  <si>
    <t>sd1679</t>
  </si>
  <si>
    <t>sd1680</t>
  </si>
  <si>
    <t>①右女3（赤瀬尚子）</t>
  </si>
  <si>
    <t>①求む！５０歳以上の女性と…</t>
  </si>
  <si>
    <t>サンスポ関東</t>
  </si>
  <si>
    <t>半2段・半3段つかみ10段保証</t>
  </si>
  <si>
    <t>1～10日</t>
  </si>
  <si>
    <t>sd1681</t>
  </si>
  <si>
    <t>②YDN版（赤瀬尚子）</t>
  </si>
  <si>
    <t>②〇〇でゲットしたよ！</t>
  </si>
  <si>
    <t>11～20日</t>
  </si>
  <si>
    <t>sd1682</t>
  </si>
  <si>
    <t>③黒：右女3（赤瀬尚子）</t>
  </si>
  <si>
    <t>③やらねえ理由はねえよな？</t>
  </si>
  <si>
    <t>21～31日</t>
  </si>
  <si>
    <t>sd1683</t>
  </si>
  <si>
    <t>sd1684</t>
  </si>
  <si>
    <t>サンスポ関西</t>
  </si>
  <si>
    <t>sd1685</t>
  </si>
  <si>
    <t>sd1686</t>
  </si>
  <si>
    <t>sd1687</t>
  </si>
  <si>
    <t>sd1688</t>
  </si>
  <si>
    <t>デイリースポーツ関西</t>
  </si>
  <si>
    <t>半2段つかみ20段保証</t>
  </si>
  <si>
    <t>20段保証</t>
  </si>
  <si>
    <t>sd1689</t>
  </si>
  <si>
    <t>sd1690</t>
  </si>
  <si>
    <t>sd1691</t>
  </si>
  <si>
    <t>④旧デイリー風（赤瀬尚子）</t>
  </si>
  <si>
    <t>④恥ずかしい訳ありサイト(サブ：男性が足りてないんです)</t>
  </si>
  <si>
    <t>sd1692</t>
  </si>
  <si>
    <t>sd1693</t>
  </si>
  <si>
    <t>大正版（赤瀬尚子）</t>
  </si>
  <si>
    <t>男性求む</t>
  </si>
  <si>
    <t>スポーツ報知西部</t>
  </si>
  <si>
    <t>4C終面雑報 5回以上</t>
  </si>
  <si>
    <t>12/1～</t>
  </si>
  <si>
    <t>sd1694</t>
  </si>
  <si>
    <t>面白⑧（赤瀬尚子）</t>
  </si>
  <si>
    <t>目が会いましたね</t>
  </si>
  <si>
    <t>sd1695</t>
  </si>
  <si>
    <t>コンパニオン版（赤瀬尚子）</t>
  </si>
  <si>
    <t>食事の後に、お持ち帰りしたぜ！</t>
  </si>
  <si>
    <t>sd1696</t>
  </si>
  <si>
    <t>旧デイリー風（赤瀬尚子）</t>
  </si>
  <si>
    <t>もし出会系大賞があったら、このサイトが受賞しているでしょう</t>
  </si>
  <si>
    <t>sd1697</t>
  </si>
  <si>
    <t>sd1698</t>
  </si>
  <si>
    <t>右女3（フリー女性⑯）</t>
  </si>
  <si>
    <t>彼女50だけど、すごいんです</t>
  </si>
  <si>
    <t>4C雑報</t>
  </si>
  <si>
    <t>sd1699</t>
  </si>
  <si>
    <t>sd1700</t>
  </si>
  <si>
    <t>興奮版（フリー女性⑤）</t>
  </si>
  <si>
    <t>お試し登録だけでもOK</t>
  </si>
  <si>
    <t>12月12日(土)</t>
  </si>
  <si>
    <t>sd1701</t>
  </si>
  <si>
    <t>sd1702</t>
  </si>
  <si>
    <t>ご紹介！老後を楽しく過ごすための出会い活用術</t>
  </si>
  <si>
    <t>sd1703</t>
  </si>
  <si>
    <t>sd1704</t>
  </si>
  <si>
    <t>旧デイリー風（フリー女性④）</t>
  </si>
  <si>
    <t>恋愛結婚サイト賞があったとしたら、このサイトが受賞している！？</t>
  </si>
  <si>
    <t>12月26日(土)</t>
  </si>
  <si>
    <t>sd1705</t>
  </si>
  <si>
    <t>新聞 TOTAL</t>
  </si>
  <si>
    <t>●雑誌 広告</t>
  </si>
  <si>
    <t>ak272</t>
  </si>
  <si>
    <t>大洋図書</t>
  </si>
  <si>
    <t>5Pセフレ確保(赤瀬尚子さん）</t>
  </si>
  <si>
    <t>昭和の不思議101　2021年</t>
  </si>
  <si>
    <t>1C5P</t>
  </si>
  <si>
    <t>12月03日(木)</t>
  </si>
  <si>
    <t>ak273</t>
  </si>
  <si>
    <t>ak270</t>
  </si>
  <si>
    <t>コアマガジン</t>
  </si>
  <si>
    <t>1P記事(赤瀬尚子さん）</t>
  </si>
  <si>
    <t>実話BUNKAタブー</t>
  </si>
  <si>
    <t>表4　4C1P</t>
  </si>
  <si>
    <t>12月16日(水)</t>
  </si>
  <si>
    <t>ak271</t>
  </si>
  <si>
    <t>ak274</t>
  </si>
  <si>
    <t>2Pスポーツ新聞_v01_どきどき(赤瀬さん)</t>
  </si>
  <si>
    <t>ラヴァーズDX</t>
  </si>
  <si>
    <t>1C2P</t>
  </si>
  <si>
    <t>12月22日(火)</t>
  </si>
  <si>
    <t>ak275</t>
  </si>
  <si>
    <t>ak276</t>
  </si>
  <si>
    <t>臨時増刊ラヴァーズ</t>
  </si>
  <si>
    <t>ak277</t>
  </si>
  <si>
    <t>ak278</t>
  </si>
  <si>
    <t>一水社</t>
  </si>
  <si>
    <t>50代からの男のゴラク</t>
  </si>
  <si>
    <t>ak279</t>
  </si>
  <si>
    <t>ht175</t>
  </si>
  <si>
    <t>lp03</t>
  </si>
  <si>
    <t>RNパック</t>
  </si>
  <si>
    <t>12月01日(火)</t>
  </si>
  <si>
    <t>ht176</t>
  </si>
  <si>
    <t>ht177</t>
  </si>
  <si>
    <t>ht178</t>
  </si>
  <si>
    <t>ht179</t>
  </si>
  <si>
    <t>ht180</t>
  </si>
  <si>
    <t>雑誌 TOTAL</t>
  </si>
  <si>
    <t>●DVD 広告</t>
  </si>
  <si>
    <t>pk243</t>
  </si>
  <si>
    <t>三和出版</t>
  </si>
  <si>
    <t>DVD漫画たかし</t>
  </si>
  <si>
    <t>A4、全国書店売、1480円、3万部</t>
  </si>
  <si>
    <t>究極美女プレステージSP</t>
  </si>
  <si>
    <t>DVD袋表4C</t>
  </si>
  <si>
    <t>pk244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</si>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</sst>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41</v>
      </c>
      <c r="D6" s="180">
        <v>2934000</v>
      </c>
      <c r="E6" s="79">
        <v>1459</v>
      </c>
      <c r="F6" s="79">
        <v>489</v>
      </c>
      <c r="G6" s="79">
        <v>1782</v>
      </c>
      <c r="H6" s="89">
        <v>188</v>
      </c>
      <c r="I6" s="90">
        <v>3</v>
      </c>
      <c r="J6" s="143">
        <f>H6+I6</f>
        <v>191</v>
      </c>
      <c r="K6" s="80">
        <f>IFERROR(J6/G6,"-")</f>
        <v>0.10718294051627</v>
      </c>
      <c r="L6" s="79">
        <v>83</v>
      </c>
      <c r="M6" s="79">
        <v>26</v>
      </c>
      <c r="N6" s="80">
        <f>IFERROR(L6/J6,"-")</f>
        <v>0.43455497382199</v>
      </c>
      <c r="O6" s="81">
        <f>IFERROR(D6/J6,"-")</f>
        <v>15361.256544503</v>
      </c>
      <c r="P6" s="82">
        <v>59</v>
      </c>
      <c r="Q6" s="80">
        <f>IFERROR(P6/J6,"-")</f>
        <v>0.30890052356021</v>
      </c>
      <c r="R6" s="185">
        <v>3371000</v>
      </c>
      <c r="S6" s="186">
        <f>IFERROR(R6/J6,"-")</f>
        <v>17649.214659686</v>
      </c>
      <c r="T6" s="186">
        <f>IFERROR(R6/P6,"-")</f>
        <v>57135.593220339</v>
      </c>
      <c r="U6" s="180">
        <f>IFERROR(R6-D6,"-")</f>
        <v>437000</v>
      </c>
      <c r="V6" s="83">
        <f>R6/D6</f>
        <v>1.1489434219496</v>
      </c>
      <c r="W6" s="77"/>
      <c r="X6" s="142"/>
    </row>
    <row r="7" spans="1:24">
      <c r="A7" s="78"/>
      <c r="B7" s="84" t="s">
        <v>24</v>
      </c>
      <c r="C7" s="84">
        <v>16</v>
      </c>
      <c r="D7" s="180">
        <v>1396000</v>
      </c>
      <c r="E7" s="79">
        <v>1200</v>
      </c>
      <c r="F7" s="79">
        <v>537</v>
      </c>
      <c r="G7" s="79">
        <v>1137</v>
      </c>
      <c r="H7" s="89">
        <v>231</v>
      </c>
      <c r="I7" s="90">
        <v>1</v>
      </c>
      <c r="J7" s="143">
        <f>H7+I7</f>
        <v>232</v>
      </c>
      <c r="K7" s="80">
        <f>IFERROR(J7/G7,"-")</f>
        <v>0.20404573438874</v>
      </c>
      <c r="L7" s="79">
        <v>76</v>
      </c>
      <c r="M7" s="79">
        <v>43</v>
      </c>
      <c r="N7" s="80">
        <f>IFERROR(L7/J7,"-")</f>
        <v>0.32758620689655</v>
      </c>
      <c r="O7" s="81">
        <f>IFERROR(D7/J7,"-")</f>
        <v>6017.2413793103</v>
      </c>
      <c r="P7" s="82">
        <v>49</v>
      </c>
      <c r="Q7" s="80">
        <f>IFERROR(P7/J7,"-")</f>
        <v>0.21120689655172</v>
      </c>
      <c r="R7" s="185">
        <v>2911000</v>
      </c>
      <c r="S7" s="186">
        <f>IFERROR(R7/J7,"-")</f>
        <v>12547.413793103</v>
      </c>
      <c r="T7" s="186">
        <f>IFERROR(R7/P7,"-")</f>
        <v>59408.163265306</v>
      </c>
      <c r="U7" s="180">
        <f>IFERROR(R7-D7,"-")</f>
        <v>1515000</v>
      </c>
      <c r="V7" s="83">
        <f>R7/D7</f>
        <v>2.0852435530086</v>
      </c>
      <c r="W7" s="77"/>
      <c r="X7" s="142"/>
    </row>
    <row r="8" spans="1:24">
      <c r="A8" s="78"/>
      <c r="B8" s="84" t="s">
        <v>25</v>
      </c>
      <c r="C8" s="84">
        <v>2</v>
      </c>
      <c r="D8" s="180">
        <v>90000</v>
      </c>
      <c r="E8" s="79">
        <v>58</v>
      </c>
      <c r="F8" s="79">
        <v>36</v>
      </c>
      <c r="G8" s="79">
        <v>39</v>
      </c>
      <c r="H8" s="89">
        <v>13</v>
      </c>
      <c r="I8" s="90">
        <v>1</v>
      </c>
      <c r="J8" s="143">
        <f>H8+I8</f>
        <v>14</v>
      </c>
      <c r="K8" s="80">
        <f>IFERROR(J8/G8,"-")</f>
        <v>0.35897435897436</v>
      </c>
      <c r="L8" s="79">
        <v>2</v>
      </c>
      <c r="M8" s="79">
        <v>1</v>
      </c>
      <c r="N8" s="80">
        <f>IFERROR(L8/J8,"-")</f>
        <v>0.14285714285714</v>
      </c>
      <c r="O8" s="81">
        <f>IFERROR(D8/J8,"-")</f>
        <v>6428.5714285714</v>
      </c>
      <c r="P8" s="82">
        <v>2</v>
      </c>
      <c r="Q8" s="80">
        <f>IFERROR(P8/J8,"-")</f>
        <v>0.14285714285714</v>
      </c>
      <c r="R8" s="185">
        <v>17000</v>
      </c>
      <c r="S8" s="186">
        <f>IFERROR(R8/J8,"-")</f>
        <v>1214.2857142857</v>
      </c>
      <c r="T8" s="186">
        <f>IFERROR(R8/P8,"-")</f>
        <v>8500</v>
      </c>
      <c r="U8" s="180">
        <f>IFERROR(R8-D8,"-")</f>
        <v>-73000</v>
      </c>
      <c r="V8" s="83">
        <f>R8/D8</f>
        <v>0.18888888888889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4420000</v>
      </c>
      <c r="E11" s="41">
        <f>SUM(E6:E9)</f>
        <v>2717</v>
      </c>
      <c r="F11" s="41">
        <f>SUM(F6:F9)</f>
        <v>1062</v>
      </c>
      <c r="G11" s="41">
        <f>SUM(G6:G9)</f>
        <v>2958</v>
      </c>
      <c r="H11" s="41">
        <f>SUM(H6:H9)</f>
        <v>432</v>
      </c>
      <c r="I11" s="41">
        <f>SUM(I6:I9)</f>
        <v>5</v>
      </c>
      <c r="J11" s="41">
        <f>SUM(J6:J9)</f>
        <v>437</v>
      </c>
      <c r="K11" s="42">
        <f>IFERROR(J11/G11,"-")</f>
        <v>0.14773495605139</v>
      </c>
      <c r="L11" s="76">
        <f>SUM(L6:L9)</f>
        <v>161</v>
      </c>
      <c r="M11" s="76">
        <f>SUM(M6:M9)</f>
        <v>70</v>
      </c>
      <c r="N11" s="42">
        <f>IFERROR(L11/J11,"-")</f>
        <v>0.36842105263158</v>
      </c>
      <c r="O11" s="43">
        <f>IFERROR(D11/J11,"-")</f>
        <v>10114.416475973</v>
      </c>
      <c r="P11" s="44">
        <f>SUM(P6:P9)</f>
        <v>110</v>
      </c>
      <c r="Q11" s="42">
        <f>IFERROR(P11/J11,"-")</f>
        <v>0.25171624713959</v>
      </c>
      <c r="R11" s="183">
        <f>SUM(R6:R9)</f>
        <v>6299000</v>
      </c>
      <c r="S11" s="183">
        <f>IFERROR(R11/J11,"-")</f>
        <v>14414.187643021</v>
      </c>
      <c r="T11" s="183">
        <f>IFERROR(P11/P11,"-")</f>
        <v>1</v>
      </c>
      <c r="U11" s="183">
        <f>SUM(U6:U9)</f>
        <v>1879000</v>
      </c>
      <c r="V11" s="45">
        <f>IFERROR(R11/D11,"-")</f>
        <v>1.4251131221719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2.2678571428571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50</v>
      </c>
      <c r="L6" s="79">
        <v>0</v>
      </c>
      <c r="M6" s="79">
        <v>193</v>
      </c>
      <c r="N6" s="89">
        <v>24</v>
      </c>
      <c r="O6" s="90">
        <v>0</v>
      </c>
      <c r="P6" s="91">
        <f>N6+O6</f>
        <v>24</v>
      </c>
      <c r="Q6" s="80">
        <f>IFERROR(P6/M6,"-")</f>
        <v>0.12435233160622</v>
      </c>
      <c r="R6" s="79">
        <v>7</v>
      </c>
      <c r="S6" s="79">
        <v>5</v>
      </c>
      <c r="T6" s="80">
        <f>IFERROR(R6/(P6),"-")</f>
        <v>0.29166666666667</v>
      </c>
      <c r="U6" s="186">
        <f>IFERROR(J6/SUM(N6:O10),"-")</f>
        <v>9333.3333333333</v>
      </c>
      <c r="V6" s="82">
        <v>7</v>
      </c>
      <c r="W6" s="80">
        <f>IF(P6=0,"-",V6/P6)</f>
        <v>0.29166666666667</v>
      </c>
      <c r="X6" s="185">
        <v>150000</v>
      </c>
      <c r="Y6" s="186">
        <f>IFERROR(X6/P6,"-")</f>
        <v>6250</v>
      </c>
      <c r="Z6" s="186">
        <f>IFERROR(X6/V6,"-")</f>
        <v>21428.571428571</v>
      </c>
      <c r="AA6" s="180">
        <f>SUM(X6:X10)-SUM(J6:J10)</f>
        <v>1065000</v>
      </c>
      <c r="AB6" s="83">
        <f>SUM(X6:X10)/SUM(J6:J10)</f>
        <v>2.2678571428571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5</v>
      </c>
      <c r="AN6" s="99">
        <f>IF(P6=0,"",IF(AM6=0,"",(AM6/P6)))</f>
        <v>0.20833333333333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0.041666666666667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5</v>
      </c>
      <c r="BF6" s="111">
        <f>IF(P6=0,"",IF(BE6=0,"",(BE6/P6)))</f>
        <v>0.20833333333333</v>
      </c>
      <c r="BG6" s="110">
        <v>2</v>
      </c>
      <c r="BH6" s="112">
        <f>IFERROR(BG6/BE6,"-")</f>
        <v>0.4</v>
      </c>
      <c r="BI6" s="113">
        <v>73000</v>
      </c>
      <c r="BJ6" s="114">
        <f>IFERROR(BI6/BE6,"-")</f>
        <v>14600</v>
      </c>
      <c r="BK6" s="115"/>
      <c r="BL6" s="115">
        <v>1</v>
      </c>
      <c r="BM6" s="115">
        <v>1</v>
      </c>
      <c r="BN6" s="117">
        <v>11</v>
      </c>
      <c r="BO6" s="118">
        <f>IF(P6=0,"",IF(BN6=0,"",(BN6/P6)))</f>
        <v>0.45833333333333</v>
      </c>
      <c r="BP6" s="119">
        <v>3</v>
      </c>
      <c r="BQ6" s="120">
        <f>IFERROR(BP6/BN6,"-")</f>
        <v>0.27272727272727</v>
      </c>
      <c r="BR6" s="121">
        <v>71000</v>
      </c>
      <c r="BS6" s="122">
        <f>IFERROR(BR6/BN6,"-")</f>
        <v>6454.5454545455</v>
      </c>
      <c r="BT6" s="123"/>
      <c r="BU6" s="123">
        <v>2</v>
      </c>
      <c r="BV6" s="123">
        <v>1</v>
      </c>
      <c r="BW6" s="124">
        <v>2</v>
      </c>
      <c r="BX6" s="125">
        <f>IF(P6=0,"",IF(BW6=0,"",(BW6/P6)))</f>
        <v>0.083333333333333</v>
      </c>
      <c r="BY6" s="126">
        <v>2</v>
      </c>
      <c r="BZ6" s="127">
        <f>IFERROR(BY6/BW6,"-")</f>
        <v>1</v>
      </c>
      <c r="CA6" s="128">
        <v>6000</v>
      </c>
      <c r="CB6" s="129">
        <f>IFERROR(CA6/BW6,"-")</f>
        <v>3000</v>
      </c>
      <c r="CC6" s="130">
        <v>2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7</v>
      </c>
      <c r="CP6" s="139">
        <v>150000</v>
      </c>
      <c r="CQ6" s="139">
        <v>63000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1" t="s">
        <v>71</v>
      </c>
      <c r="J7" s="180"/>
      <c r="K7" s="79">
        <v>40</v>
      </c>
      <c r="L7" s="79">
        <v>0</v>
      </c>
      <c r="M7" s="79">
        <v>153</v>
      </c>
      <c r="N7" s="89">
        <v>16</v>
      </c>
      <c r="O7" s="90">
        <v>0</v>
      </c>
      <c r="P7" s="91">
        <f>N7+O7</f>
        <v>16</v>
      </c>
      <c r="Q7" s="80">
        <f>IFERROR(P7/M7,"-")</f>
        <v>0.10457516339869</v>
      </c>
      <c r="R7" s="79">
        <v>4</v>
      </c>
      <c r="S7" s="79">
        <v>4</v>
      </c>
      <c r="T7" s="80">
        <f>IFERROR(R7/(P7),"-")</f>
        <v>0.25</v>
      </c>
      <c r="U7" s="186"/>
      <c r="V7" s="82">
        <v>3</v>
      </c>
      <c r="W7" s="80">
        <f>IF(P7=0,"-",V7/P7)</f>
        <v>0.1875</v>
      </c>
      <c r="X7" s="185">
        <v>59000</v>
      </c>
      <c r="Y7" s="186">
        <f>IFERROR(X7/P7,"-")</f>
        <v>3687.5</v>
      </c>
      <c r="Z7" s="186">
        <f>IFERROR(X7/V7,"-")</f>
        <v>19666.666666667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5</v>
      </c>
      <c r="BF7" s="111">
        <f>IF(P7=0,"",IF(BE7=0,"",(BE7/P7)))</f>
        <v>0.3125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0.4375</v>
      </c>
      <c r="BP7" s="119">
        <v>2</v>
      </c>
      <c r="BQ7" s="120">
        <f>IFERROR(BP7/BN7,"-")</f>
        <v>0.28571428571429</v>
      </c>
      <c r="BR7" s="121">
        <v>8000</v>
      </c>
      <c r="BS7" s="122">
        <f>IFERROR(BR7/BN7,"-")</f>
        <v>1142.8571428571</v>
      </c>
      <c r="BT7" s="123">
        <v>2</v>
      </c>
      <c r="BU7" s="123"/>
      <c r="BV7" s="123"/>
      <c r="BW7" s="124">
        <v>4</v>
      </c>
      <c r="BX7" s="125">
        <f>IF(P7=0,"",IF(BW7=0,"",(BW7/P7)))</f>
        <v>0.25</v>
      </c>
      <c r="BY7" s="126">
        <v>1</v>
      </c>
      <c r="BZ7" s="127">
        <f>IFERROR(BY7/BW7,"-")</f>
        <v>0.25</v>
      </c>
      <c r="CA7" s="128">
        <v>51000</v>
      </c>
      <c r="CB7" s="129">
        <f>IFERROR(CA7/BW7,"-")</f>
        <v>12750</v>
      </c>
      <c r="CC7" s="130"/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59000</v>
      </c>
      <c r="CQ7" s="139">
        <v>51000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72</v>
      </c>
      <c r="C8" s="189"/>
      <c r="D8" s="189" t="s">
        <v>63</v>
      </c>
      <c r="E8" s="189" t="s">
        <v>64</v>
      </c>
      <c r="F8" s="189" t="s">
        <v>65</v>
      </c>
      <c r="G8" s="88" t="s">
        <v>73</v>
      </c>
      <c r="H8" s="88" t="s">
        <v>67</v>
      </c>
      <c r="I8" s="190" t="s">
        <v>68</v>
      </c>
      <c r="J8" s="180"/>
      <c r="K8" s="79">
        <v>16</v>
      </c>
      <c r="L8" s="79">
        <v>0</v>
      </c>
      <c r="M8" s="79">
        <v>58</v>
      </c>
      <c r="N8" s="89">
        <v>4</v>
      </c>
      <c r="O8" s="90">
        <v>0</v>
      </c>
      <c r="P8" s="91">
        <f>N8+O8</f>
        <v>4</v>
      </c>
      <c r="Q8" s="80">
        <f>IFERROR(P8/M8,"-")</f>
        <v>0.068965517241379</v>
      </c>
      <c r="R8" s="79">
        <v>1</v>
      </c>
      <c r="S8" s="79">
        <v>2</v>
      </c>
      <c r="T8" s="80">
        <f>IFERROR(R8/(P8),"-")</f>
        <v>0.25</v>
      </c>
      <c r="U8" s="186"/>
      <c r="V8" s="82">
        <v>1</v>
      </c>
      <c r="W8" s="80">
        <f>IF(P8=0,"-",V8/P8)</f>
        <v>0.25</v>
      </c>
      <c r="X8" s="185">
        <v>3000</v>
      </c>
      <c r="Y8" s="186">
        <f>IFERROR(X8/P8,"-")</f>
        <v>750</v>
      </c>
      <c r="Z8" s="186">
        <f>IFERROR(X8/V8,"-")</f>
        <v>3000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0.5</v>
      </c>
      <c r="BP8" s="119">
        <v>1</v>
      </c>
      <c r="BQ8" s="120">
        <f>IFERROR(BP8/BN8,"-")</f>
        <v>0.5</v>
      </c>
      <c r="BR8" s="121">
        <v>3000</v>
      </c>
      <c r="BS8" s="122">
        <f>IFERROR(BR8/BN8,"-")</f>
        <v>1500</v>
      </c>
      <c r="BT8" s="123">
        <v>1</v>
      </c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3000</v>
      </c>
      <c r="CQ8" s="139">
        <v>3000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74</v>
      </c>
      <c r="C9" s="189"/>
      <c r="D9" s="189" t="s">
        <v>63</v>
      </c>
      <c r="E9" s="189" t="s">
        <v>64</v>
      </c>
      <c r="F9" s="189" t="s">
        <v>65</v>
      </c>
      <c r="G9" s="88" t="s">
        <v>75</v>
      </c>
      <c r="H9" s="88" t="s">
        <v>67</v>
      </c>
      <c r="I9" s="190" t="s">
        <v>68</v>
      </c>
      <c r="J9" s="180"/>
      <c r="K9" s="79">
        <v>14</v>
      </c>
      <c r="L9" s="79">
        <v>0</v>
      </c>
      <c r="M9" s="79">
        <v>23</v>
      </c>
      <c r="N9" s="89">
        <v>6</v>
      </c>
      <c r="O9" s="90">
        <v>0</v>
      </c>
      <c r="P9" s="91">
        <f>N9+O9</f>
        <v>6</v>
      </c>
      <c r="Q9" s="80">
        <f>IFERROR(P9/M9,"-")</f>
        <v>0.26086956521739</v>
      </c>
      <c r="R9" s="79">
        <v>4</v>
      </c>
      <c r="S9" s="79">
        <v>0</v>
      </c>
      <c r="T9" s="80">
        <f>IFERROR(R9/(P9),"-")</f>
        <v>0.66666666666667</v>
      </c>
      <c r="U9" s="186"/>
      <c r="V9" s="82">
        <v>3</v>
      </c>
      <c r="W9" s="80">
        <f>IF(P9=0,"-",V9/P9)</f>
        <v>0.5</v>
      </c>
      <c r="X9" s="185">
        <v>29000</v>
      </c>
      <c r="Y9" s="186">
        <f>IFERROR(X9/P9,"-")</f>
        <v>4833.3333333333</v>
      </c>
      <c r="Z9" s="186">
        <f>IFERROR(X9/V9,"-")</f>
        <v>9666.6666666667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>
        <v>3</v>
      </c>
      <c r="BO9" s="118">
        <f>IF(P9=0,"",IF(BN9=0,"",(BN9/P9)))</f>
        <v>0.5</v>
      </c>
      <c r="BP9" s="119">
        <v>2</v>
      </c>
      <c r="BQ9" s="120">
        <f>IFERROR(BP9/BN9,"-")</f>
        <v>0.66666666666667</v>
      </c>
      <c r="BR9" s="121">
        <v>26000</v>
      </c>
      <c r="BS9" s="122">
        <f>IFERROR(BR9/BN9,"-")</f>
        <v>8666.6666666667</v>
      </c>
      <c r="BT9" s="123"/>
      <c r="BU9" s="123">
        <v>1</v>
      </c>
      <c r="BV9" s="123">
        <v>1</v>
      </c>
      <c r="BW9" s="124">
        <v>1</v>
      </c>
      <c r="BX9" s="125">
        <f>IF(P9=0,"",IF(BW9=0,"",(BW9/P9)))</f>
        <v>0.16666666666667</v>
      </c>
      <c r="BY9" s="126">
        <v>1</v>
      </c>
      <c r="BZ9" s="127">
        <f>IFERROR(BY9/BW9,"-")</f>
        <v>1</v>
      </c>
      <c r="CA9" s="128">
        <v>3000</v>
      </c>
      <c r="CB9" s="129">
        <f>IFERROR(CA9/BW9,"-")</f>
        <v>3000</v>
      </c>
      <c r="CC9" s="130">
        <v>1</v>
      </c>
      <c r="CD9" s="130"/>
      <c r="CE9" s="130"/>
      <c r="CF9" s="131">
        <v>2</v>
      </c>
      <c r="CG9" s="132">
        <f>IF(P9=0,"",IF(CF9=0,"",(CF9/P9)))</f>
        <v>0.33333333333333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3</v>
      </c>
      <c r="CP9" s="139">
        <v>29000</v>
      </c>
      <c r="CQ9" s="139">
        <v>18000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76</v>
      </c>
      <c r="C10" s="189"/>
      <c r="D10" s="189" t="s">
        <v>77</v>
      </c>
      <c r="E10" s="189" t="s">
        <v>77</v>
      </c>
      <c r="F10" s="189" t="s">
        <v>78</v>
      </c>
      <c r="G10" s="88" t="s">
        <v>79</v>
      </c>
      <c r="H10" s="88"/>
      <c r="I10" s="88"/>
      <c r="J10" s="180"/>
      <c r="K10" s="79">
        <v>184</v>
      </c>
      <c r="L10" s="79">
        <v>130</v>
      </c>
      <c r="M10" s="79">
        <v>162</v>
      </c>
      <c r="N10" s="89">
        <v>40</v>
      </c>
      <c r="O10" s="90">
        <v>0</v>
      </c>
      <c r="P10" s="91">
        <f>N10+O10</f>
        <v>40</v>
      </c>
      <c r="Q10" s="80">
        <f>IFERROR(P10/M10,"-")</f>
        <v>0.24691358024691</v>
      </c>
      <c r="R10" s="79">
        <v>20</v>
      </c>
      <c r="S10" s="79">
        <v>5</v>
      </c>
      <c r="T10" s="80">
        <f>IFERROR(R10/(P10),"-")</f>
        <v>0.5</v>
      </c>
      <c r="U10" s="186"/>
      <c r="V10" s="82">
        <v>16</v>
      </c>
      <c r="W10" s="80">
        <f>IF(P10=0,"-",V10/P10)</f>
        <v>0.4</v>
      </c>
      <c r="X10" s="185">
        <v>1664000</v>
      </c>
      <c r="Y10" s="186">
        <f>IFERROR(X10/P10,"-")</f>
        <v>41600</v>
      </c>
      <c r="Z10" s="186">
        <f>IFERROR(X10/V10,"-")</f>
        <v>104000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0.05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17</v>
      </c>
      <c r="BO10" s="118">
        <f>IF(P10=0,"",IF(BN10=0,"",(BN10/P10)))</f>
        <v>0.425</v>
      </c>
      <c r="BP10" s="119">
        <v>6</v>
      </c>
      <c r="BQ10" s="120">
        <f>IFERROR(BP10/BN10,"-")</f>
        <v>0.35294117647059</v>
      </c>
      <c r="BR10" s="121">
        <v>481000</v>
      </c>
      <c r="BS10" s="122">
        <f>IFERROR(BR10/BN10,"-")</f>
        <v>28294.117647059</v>
      </c>
      <c r="BT10" s="123"/>
      <c r="BU10" s="123">
        <v>1</v>
      </c>
      <c r="BV10" s="123">
        <v>5</v>
      </c>
      <c r="BW10" s="124">
        <v>17</v>
      </c>
      <c r="BX10" s="125">
        <f>IF(P10=0,"",IF(BW10=0,"",(BW10/P10)))</f>
        <v>0.425</v>
      </c>
      <c r="BY10" s="126">
        <v>8</v>
      </c>
      <c r="BZ10" s="127">
        <f>IFERROR(BY10/BW10,"-")</f>
        <v>0.47058823529412</v>
      </c>
      <c r="CA10" s="128">
        <v>528000</v>
      </c>
      <c r="CB10" s="129">
        <f>IFERROR(CA10/BW10,"-")</f>
        <v>31058.823529412</v>
      </c>
      <c r="CC10" s="130">
        <v>2</v>
      </c>
      <c r="CD10" s="130">
        <v>1</v>
      </c>
      <c r="CE10" s="130">
        <v>5</v>
      </c>
      <c r="CF10" s="131">
        <v>4</v>
      </c>
      <c r="CG10" s="132">
        <f>IF(P10=0,"",IF(CF10=0,"",(CF10/P10)))</f>
        <v>0.1</v>
      </c>
      <c r="CH10" s="133">
        <v>2</v>
      </c>
      <c r="CI10" s="134">
        <f>IFERROR(CH10/CF10,"-")</f>
        <v>0.5</v>
      </c>
      <c r="CJ10" s="135">
        <v>655000</v>
      </c>
      <c r="CK10" s="136">
        <f>IFERROR(CJ10/CF10,"-")</f>
        <v>163750</v>
      </c>
      <c r="CL10" s="137">
        <v>1</v>
      </c>
      <c r="CM10" s="137"/>
      <c r="CN10" s="137">
        <v>1</v>
      </c>
      <c r="CO10" s="138">
        <v>16</v>
      </c>
      <c r="CP10" s="139">
        <v>1664000</v>
      </c>
      <c r="CQ10" s="139">
        <v>652000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1.3653846153846</v>
      </c>
      <c r="B11" s="189" t="s">
        <v>80</v>
      </c>
      <c r="C11" s="189"/>
      <c r="D11" s="189" t="s">
        <v>81</v>
      </c>
      <c r="E11" s="189" t="s">
        <v>82</v>
      </c>
      <c r="F11" s="189" t="s">
        <v>65</v>
      </c>
      <c r="G11" s="88" t="s">
        <v>83</v>
      </c>
      <c r="H11" s="88" t="s">
        <v>84</v>
      </c>
      <c r="I11" s="88" t="s">
        <v>85</v>
      </c>
      <c r="J11" s="180">
        <v>624000</v>
      </c>
      <c r="K11" s="79">
        <v>12</v>
      </c>
      <c r="L11" s="79">
        <v>0</v>
      </c>
      <c r="M11" s="79">
        <v>63</v>
      </c>
      <c r="N11" s="89">
        <v>5</v>
      </c>
      <c r="O11" s="90">
        <v>0</v>
      </c>
      <c r="P11" s="91">
        <f>N11+O11</f>
        <v>5</v>
      </c>
      <c r="Q11" s="80">
        <f>IFERROR(P11/M11,"-")</f>
        <v>0.079365079365079</v>
      </c>
      <c r="R11" s="79">
        <v>2</v>
      </c>
      <c r="S11" s="79">
        <v>0</v>
      </c>
      <c r="T11" s="80">
        <f>IFERROR(R11/(P11),"-")</f>
        <v>0.4</v>
      </c>
      <c r="U11" s="186">
        <f>IFERROR(J11/SUM(N11:O15),"-")</f>
        <v>17333.333333333</v>
      </c>
      <c r="V11" s="82">
        <v>1</v>
      </c>
      <c r="W11" s="80">
        <f>IF(P11=0,"-",V11/P11)</f>
        <v>0.2</v>
      </c>
      <c r="X11" s="185">
        <v>18000</v>
      </c>
      <c r="Y11" s="186">
        <f>IFERROR(X11/P11,"-")</f>
        <v>3600</v>
      </c>
      <c r="Z11" s="186">
        <f>IFERROR(X11/V11,"-")</f>
        <v>18000</v>
      </c>
      <c r="AA11" s="180">
        <f>SUM(X11:X15)-SUM(J11:J15)</f>
        <v>228000</v>
      </c>
      <c r="AB11" s="83">
        <f>SUM(X11:X15)/SUM(J11:J15)</f>
        <v>1.3653846153846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0.2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2</v>
      </c>
      <c r="BF11" s="111">
        <f>IF(P11=0,"",IF(BE11=0,"",(BE11/P11)))</f>
        <v>0.4</v>
      </c>
      <c r="BG11" s="110">
        <v>1</v>
      </c>
      <c r="BH11" s="112">
        <f>IFERROR(BG11/BE11,"-")</f>
        <v>0.5</v>
      </c>
      <c r="BI11" s="113">
        <v>18000</v>
      </c>
      <c r="BJ11" s="114">
        <f>IFERROR(BI11/BE11,"-")</f>
        <v>9000</v>
      </c>
      <c r="BK11" s="115"/>
      <c r="BL11" s="115">
        <v>1</v>
      </c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2</v>
      </c>
      <c r="BX11" s="125">
        <f>IF(P11=0,"",IF(BW11=0,"",(BW11/P11)))</f>
        <v>0.4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18000</v>
      </c>
      <c r="CQ11" s="139">
        <v>18000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86</v>
      </c>
      <c r="C12" s="189"/>
      <c r="D12" s="189" t="s">
        <v>87</v>
      </c>
      <c r="E12" s="189" t="s">
        <v>88</v>
      </c>
      <c r="F12" s="189" t="s">
        <v>65</v>
      </c>
      <c r="G12" s="88" t="s">
        <v>83</v>
      </c>
      <c r="H12" s="88" t="s">
        <v>84</v>
      </c>
      <c r="I12" s="88" t="s">
        <v>89</v>
      </c>
      <c r="J12" s="180"/>
      <c r="K12" s="79">
        <v>12</v>
      </c>
      <c r="L12" s="79">
        <v>0</v>
      </c>
      <c r="M12" s="79">
        <v>37</v>
      </c>
      <c r="N12" s="89">
        <v>3</v>
      </c>
      <c r="O12" s="90">
        <v>0</v>
      </c>
      <c r="P12" s="91">
        <f>N12+O12</f>
        <v>3</v>
      </c>
      <c r="Q12" s="80">
        <f>IFERROR(P12/M12,"-")</f>
        <v>0.081081081081081</v>
      </c>
      <c r="R12" s="79">
        <v>2</v>
      </c>
      <c r="S12" s="79">
        <v>0</v>
      </c>
      <c r="T12" s="80">
        <f>IFERROR(R12/(P12),"-")</f>
        <v>0.66666666666667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2</v>
      </c>
      <c r="BO12" s="118">
        <f>IF(P12=0,"",IF(BN12=0,"",(BN12/P12)))</f>
        <v>0.66666666666667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1</v>
      </c>
      <c r="BX12" s="125">
        <f>IF(P12=0,"",IF(BW12=0,"",(BW12/P12)))</f>
        <v>0.33333333333333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90</v>
      </c>
      <c r="C13" s="189"/>
      <c r="D13" s="189" t="s">
        <v>63</v>
      </c>
      <c r="E13" s="189" t="s">
        <v>64</v>
      </c>
      <c r="F13" s="189" t="s">
        <v>65</v>
      </c>
      <c r="G13" s="88" t="s">
        <v>83</v>
      </c>
      <c r="H13" s="88" t="s">
        <v>84</v>
      </c>
      <c r="I13" s="88" t="s">
        <v>91</v>
      </c>
      <c r="J13" s="180"/>
      <c r="K13" s="79">
        <v>19</v>
      </c>
      <c r="L13" s="79">
        <v>0</v>
      </c>
      <c r="M13" s="79">
        <v>71</v>
      </c>
      <c r="N13" s="89">
        <v>3</v>
      </c>
      <c r="O13" s="90">
        <v>1</v>
      </c>
      <c r="P13" s="91">
        <f>N13+O13</f>
        <v>4</v>
      </c>
      <c r="Q13" s="80">
        <f>IFERROR(P13/M13,"-")</f>
        <v>0.056338028169014</v>
      </c>
      <c r="R13" s="79">
        <v>1</v>
      </c>
      <c r="S13" s="79">
        <v>1</v>
      </c>
      <c r="T13" s="80">
        <f>IFERROR(R13/(P13),"-")</f>
        <v>0.25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>
        <v>1</v>
      </c>
      <c r="AW13" s="105">
        <f>IF(P13=0,"",IF(AV13=0,"",(AV13/P13)))</f>
        <v>0.25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>
        <v>3</v>
      </c>
      <c r="BO13" s="118">
        <f>IF(P13=0,"",IF(BN13=0,"",(BN13/P13)))</f>
        <v>0.75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92</v>
      </c>
      <c r="C14" s="189"/>
      <c r="D14" s="189" t="s">
        <v>93</v>
      </c>
      <c r="E14" s="189" t="s">
        <v>82</v>
      </c>
      <c r="F14" s="189" t="s">
        <v>65</v>
      </c>
      <c r="G14" s="88" t="s">
        <v>83</v>
      </c>
      <c r="H14" s="88" t="s">
        <v>84</v>
      </c>
      <c r="I14" s="88" t="s">
        <v>94</v>
      </c>
      <c r="J14" s="180"/>
      <c r="K14" s="79">
        <v>18</v>
      </c>
      <c r="L14" s="79">
        <v>0</v>
      </c>
      <c r="M14" s="79">
        <v>65</v>
      </c>
      <c r="N14" s="89">
        <v>3</v>
      </c>
      <c r="O14" s="90">
        <v>0</v>
      </c>
      <c r="P14" s="91">
        <f>N14+O14</f>
        <v>3</v>
      </c>
      <c r="Q14" s="80">
        <f>IFERROR(P14/M14,"-")</f>
        <v>0.046153846153846</v>
      </c>
      <c r="R14" s="79">
        <v>3</v>
      </c>
      <c r="S14" s="79">
        <v>0</v>
      </c>
      <c r="T14" s="80">
        <f>IFERROR(R14/(P14),"-")</f>
        <v>1</v>
      </c>
      <c r="U14" s="186"/>
      <c r="V14" s="82">
        <v>2</v>
      </c>
      <c r="W14" s="80">
        <f>IF(P14=0,"-",V14/P14)</f>
        <v>0.66666666666667</v>
      </c>
      <c r="X14" s="185">
        <v>38000</v>
      </c>
      <c r="Y14" s="186">
        <f>IFERROR(X14/P14,"-")</f>
        <v>12666.666666667</v>
      </c>
      <c r="Z14" s="186">
        <f>IFERROR(X14/V14,"-")</f>
        <v>19000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0.33333333333333</v>
      </c>
      <c r="AX14" s="104">
        <v>1</v>
      </c>
      <c r="AY14" s="106">
        <f>IFERROR(AX14/AV14,"-")</f>
        <v>1</v>
      </c>
      <c r="AZ14" s="107">
        <v>5000</v>
      </c>
      <c r="BA14" s="108">
        <f>IFERROR(AZ14/AV14,"-")</f>
        <v>5000</v>
      </c>
      <c r="BB14" s="109">
        <v>1</v>
      </c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1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1</v>
      </c>
      <c r="BX14" s="125">
        <f>IF(P14=0,"",IF(BW14=0,"",(BW14/P14)))</f>
        <v>0.33333333333333</v>
      </c>
      <c r="BY14" s="126">
        <v>1</v>
      </c>
      <c r="BZ14" s="127">
        <f>IFERROR(BY14/BW14,"-")</f>
        <v>1</v>
      </c>
      <c r="CA14" s="128">
        <v>33000</v>
      </c>
      <c r="CB14" s="129">
        <f>IFERROR(CA14/BW14,"-")</f>
        <v>33000</v>
      </c>
      <c r="CC14" s="130"/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2</v>
      </c>
      <c r="CP14" s="139">
        <v>38000</v>
      </c>
      <c r="CQ14" s="139">
        <v>33000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95</v>
      </c>
      <c r="C15" s="189"/>
      <c r="D15" s="189" t="s">
        <v>77</v>
      </c>
      <c r="E15" s="189" t="s">
        <v>77</v>
      </c>
      <c r="F15" s="189" t="s">
        <v>78</v>
      </c>
      <c r="G15" s="88" t="s">
        <v>79</v>
      </c>
      <c r="H15" s="88"/>
      <c r="I15" s="88"/>
      <c r="J15" s="180"/>
      <c r="K15" s="79">
        <v>158</v>
      </c>
      <c r="L15" s="79">
        <v>98</v>
      </c>
      <c r="M15" s="79">
        <v>77</v>
      </c>
      <c r="N15" s="89">
        <v>21</v>
      </c>
      <c r="O15" s="90">
        <v>0</v>
      </c>
      <c r="P15" s="91">
        <f>N15+O15</f>
        <v>21</v>
      </c>
      <c r="Q15" s="80">
        <f>IFERROR(P15/M15,"-")</f>
        <v>0.27272727272727</v>
      </c>
      <c r="R15" s="79">
        <v>9</v>
      </c>
      <c r="S15" s="79">
        <v>1</v>
      </c>
      <c r="T15" s="80">
        <f>IFERROR(R15/(P15),"-")</f>
        <v>0.42857142857143</v>
      </c>
      <c r="U15" s="186"/>
      <c r="V15" s="82">
        <v>12</v>
      </c>
      <c r="W15" s="80">
        <f>IF(P15=0,"-",V15/P15)</f>
        <v>0.57142857142857</v>
      </c>
      <c r="X15" s="185">
        <v>796000</v>
      </c>
      <c r="Y15" s="186">
        <f>IFERROR(X15/P15,"-")</f>
        <v>37904.761904762</v>
      </c>
      <c r="Z15" s="186">
        <f>IFERROR(X15/V15,"-")</f>
        <v>66333.333333333</v>
      </c>
      <c r="AA15" s="180"/>
      <c r="AB15" s="83"/>
      <c r="AC15" s="77"/>
      <c r="AD15" s="92">
        <v>1</v>
      </c>
      <c r="AE15" s="93">
        <f>IF(P15=0,"",IF(AD15=0,"",(AD15/P15)))</f>
        <v>0.047619047619048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0.095238095238095</v>
      </c>
      <c r="BG15" s="110">
        <v>1</v>
      </c>
      <c r="BH15" s="112">
        <f>IFERROR(BG15/BE15,"-")</f>
        <v>0.5</v>
      </c>
      <c r="BI15" s="113">
        <v>3000</v>
      </c>
      <c r="BJ15" s="114">
        <f>IFERROR(BI15/BE15,"-")</f>
        <v>1500</v>
      </c>
      <c r="BK15" s="115">
        <v>1</v>
      </c>
      <c r="BL15" s="115"/>
      <c r="BM15" s="115"/>
      <c r="BN15" s="117">
        <v>9</v>
      </c>
      <c r="BO15" s="118">
        <f>IF(P15=0,"",IF(BN15=0,"",(BN15/P15)))</f>
        <v>0.42857142857143</v>
      </c>
      <c r="BP15" s="119">
        <v>6</v>
      </c>
      <c r="BQ15" s="120">
        <f>IFERROR(BP15/BN15,"-")</f>
        <v>0.66666666666667</v>
      </c>
      <c r="BR15" s="121">
        <v>612000</v>
      </c>
      <c r="BS15" s="122">
        <f>IFERROR(BR15/BN15,"-")</f>
        <v>68000</v>
      </c>
      <c r="BT15" s="123">
        <v>1</v>
      </c>
      <c r="BU15" s="123">
        <v>1</v>
      </c>
      <c r="BV15" s="123">
        <v>4</v>
      </c>
      <c r="BW15" s="124">
        <v>9</v>
      </c>
      <c r="BX15" s="125">
        <f>IF(P15=0,"",IF(BW15=0,"",(BW15/P15)))</f>
        <v>0.42857142857143</v>
      </c>
      <c r="BY15" s="126">
        <v>5</v>
      </c>
      <c r="BZ15" s="127">
        <f>IFERROR(BY15/BW15,"-")</f>
        <v>0.55555555555556</v>
      </c>
      <c r="CA15" s="128">
        <v>181000</v>
      </c>
      <c r="CB15" s="129">
        <f>IFERROR(CA15/BW15,"-")</f>
        <v>20111.111111111</v>
      </c>
      <c r="CC15" s="130">
        <v>1</v>
      </c>
      <c r="CD15" s="130">
        <v>1</v>
      </c>
      <c r="CE15" s="130">
        <v>3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12</v>
      </c>
      <c r="CP15" s="139">
        <v>796000</v>
      </c>
      <c r="CQ15" s="139">
        <v>325000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0.61011904761905</v>
      </c>
      <c r="B16" s="189" t="s">
        <v>96</v>
      </c>
      <c r="C16" s="189"/>
      <c r="D16" s="189" t="s">
        <v>81</v>
      </c>
      <c r="E16" s="189" t="s">
        <v>82</v>
      </c>
      <c r="F16" s="189" t="s">
        <v>65</v>
      </c>
      <c r="G16" s="88" t="s">
        <v>97</v>
      </c>
      <c r="H16" s="88" t="s">
        <v>84</v>
      </c>
      <c r="I16" s="191" t="s">
        <v>98</v>
      </c>
      <c r="J16" s="180">
        <v>336000</v>
      </c>
      <c r="K16" s="79">
        <v>12</v>
      </c>
      <c r="L16" s="79">
        <v>0</v>
      </c>
      <c r="M16" s="79">
        <v>65</v>
      </c>
      <c r="N16" s="89">
        <v>3</v>
      </c>
      <c r="O16" s="90">
        <v>0</v>
      </c>
      <c r="P16" s="91">
        <f>N16+O16</f>
        <v>3</v>
      </c>
      <c r="Q16" s="80">
        <f>IFERROR(P16/M16,"-")</f>
        <v>0.046153846153846</v>
      </c>
      <c r="R16" s="79">
        <v>1</v>
      </c>
      <c r="S16" s="79">
        <v>2</v>
      </c>
      <c r="T16" s="80">
        <f>IFERROR(R16/(P16),"-")</f>
        <v>0.33333333333333</v>
      </c>
      <c r="U16" s="186">
        <f>IFERROR(J16/SUM(N16:O20),"-")</f>
        <v>19764.705882353</v>
      </c>
      <c r="V16" s="82">
        <v>1</v>
      </c>
      <c r="W16" s="80">
        <f>IF(P16=0,"-",V16/P16)</f>
        <v>0.33333333333333</v>
      </c>
      <c r="X16" s="185">
        <v>69000</v>
      </c>
      <c r="Y16" s="186">
        <f>IFERROR(X16/P16,"-")</f>
        <v>23000</v>
      </c>
      <c r="Z16" s="186">
        <f>IFERROR(X16/V16,"-")</f>
        <v>69000</v>
      </c>
      <c r="AA16" s="180">
        <f>SUM(X16:X20)-SUM(J16:J20)</f>
        <v>-131000</v>
      </c>
      <c r="AB16" s="83">
        <f>SUM(X16:X20)/SUM(J16:J20)</f>
        <v>0.61011904761905</v>
      </c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>
        <v>2</v>
      </c>
      <c r="BF16" s="111">
        <f>IF(P16=0,"",IF(BE16=0,"",(BE16/P16)))</f>
        <v>0.66666666666667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/>
      <c r="BO16" s="118">
        <f>IF(P16=0,"",IF(BN16=0,"",(BN16/P16)))</f>
        <v>0</v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>
        <v>1</v>
      </c>
      <c r="BZ16" s="127">
        <f>IFERROR(BY16/BW16,"-")</f>
        <v>1</v>
      </c>
      <c r="CA16" s="128">
        <v>69000</v>
      </c>
      <c r="CB16" s="129">
        <f>IFERROR(CA16/BW16,"-")</f>
        <v>69000</v>
      </c>
      <c r="CC16" s="130"/>
      <c r="CD16" s="130"/>
      <c r="CE16" s="130">
        <v>1</v>
      </c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1</v>
      </c>
      <c r="CP16" s="139">
        <v>69000</v>
      </c>
      <c r="CQ16" s="139">
        <v>69000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99</v>
      </c>
      <c r="C17" s="189"/>
      <c r="D17" s="189" t="s">
        <v>87</v>
      </c>
      <c r="E17" s="189" t="s">
        <v>88</v>
      </c>
      <c r="F17" s="189" t="s">
        <v>65</v>
      </c>
      <c r="G17" s="88" t="s">
        <v>97</v>
      </c>
      <c r="H17" s="88" t="s">
        <v>84</v>
      </c>
      <c r="I17" s="88" t="s">
        <v>100</v>
      </c>
      <c r="J17" s="180"/>
      <c r="K17" s="79">
        <v>4</v>
      </c>
      <c r="L17" s="79">
        <v>0</v>
      </c>
      <c r="M17" s="79">
        <v>16</v>
      </c>
      <c r="N17" s="89">
        <v>3</v>
      </c>
      <c r="O17" s="90">
        <v>0</v>
      </c>
      <c r="P17" s="91">
        <f>N17+O17</f>
        <v>3</v>
      </c>
      <c r="Q17" s="80">
        <f>IFERROR(P17/M17,"-")</f>
        <v>0.1875</v>
      </c>
      <c r="R17" s="79">
        <v>0</v>
      </c>
      <c r="S17" s="79">
        <v>1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1</v>
      </c>
      <c r="BX17" s="125">
        <f>IF(P17=0,"",IF(BW17=0,"",(BW17/P17)))</f>
        <v>0.33333333333333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101</v>
      </c>
      <c r="C18" s="189"/>
      <c r="D18" s="189" t="s">
        <v>63</v>
      </c>
      <c r="E18" s="189" t="s">
        <v>64</v>
      </c>
      <c r="F18" s="189" t="s">
        <v>65</v>
      </c>
      <c r="G18" s="88" t="s">
        <v>97</v>
      </c>
      <c r="H18" s="88" t="s">
        <v>84</v>
      </c>
      <c r="I18" s="190" t="s">
        <v>68</v>
      </c>
      <c r="J18" s="180"/>
      <c r="K18" s="79">
        <v>9</v>
      </c>
      <c r="L18" s="79">
        <v>0</v>
      </c>
      <c r="M18" s="79">
        <v>45</v>
      </c>
      <c r="N18" s="89">
        <v>2</v>
      </c>
      <c r="O18" s="90">
        <v>0</v>
      </c>
      <c r="P18" s="91">
        <f>N18+O18</f>
        <v>2</v>
      </c>
      <c r="Q18" s="80">
        <f>IFERROR(P18/M18,"-")</f>
        <v>0.044444444444444</v>
      </c>
      <c r="R18" s="79">
        <v>0</v>
      </c>
      <c r="S18" s="79">
        <v>0</v>
      </c>
      <c r="T18" s="80">
        <f>IFERROR(R18/(P18),"-")</f>
        <v>0</v>
      </c>
      <c r="U18" s="186"/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>
        <v>2</v>
      </c>
      <c r="BX18" s="125">
        <f>IF(P18=0,"",IF(BW18=0,"",(BW18/P18)))</f>
        <v>1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102</v>
      </c>
      <c r="C19" s="189"/>
      <c r="D19" s="189" t="s">
        <v>93</v>
      </c>
      <c r="E19" s="189" t="s">
        <v>82</v>
      </c>
      <c r="F19" s="189" t="s">
        <v>65</v>
      </c>
      <c r="G19" s="88" t="s">
        <v>97</v>
      </c>
      <c r="H19" s="88" t="s">
        <v>84</v>
      </c>
      <c r="I19" s="88" t="s">
        <v>103</v>
      </c>
      <c r="J19" s="180"/>
      <c r="K19" s="79">
        <v>4</v>
      </c>
      <c r="L19" s="79">
        <v>0</v>
      </c>
      <c r="M19" s="79">
        <v>18</v>
      </c>
      <c r="N19" s="89">
        <v>1</v>
      </c>
      <c r="O19" s="90">
        <v>0</v>
      </c>
      <c r="P19" s="91">
        <f>N19+O19</f>
        <v>1</v>
      </c>
      <c r="Q19" s="80">
        <f>IFERROR(P19/M19,"-")</f>
        <v>0.055555555555556</v>
      </c>
      <c r="R19" s="79">
        <v>1</v>
      </c>
      <c r="S19" s="79">
        <v>0</v>
      </c>
      <c r="T19" s="80">
        <f>IFERROR(R19/(P19),"-")</f>
        <v>1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1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104</v>
      </c>
      <c r="C20" s="189"/>
      <c r="D20" s="189" t="s">
        <v>77</v>
      </c>
      <c r="E20" s="189" t="s">
        <v>77</v>
      </c>
      <c r="F20" s="189" t="s">
        <v>78</v>
      </c>
      <c r="G20" s="88" t="s">
        <v>79</v>
      </c>
      <c r="H20" s="88"/>
      <c r="I20" s="88"/>
      <c r="J20" s="180"/>
      <c r="K20" s="79">
        <v>114</v>
      </c>
      <c r="L20" s="79">
        <v>49</v>
      </c>
      <c r="M20" s="79">
        <v>40</v>
      </c>
      <c r="N20" s="89">
        <v>6</v>
      </c>
      <c r="O20" s="90">
        <v>2</v>
      </c>
      <c r="P20" s="91">
        <f>N20+O20</f>
        <v>8</v>
      </c>
      <c r="Q20" s="80">
        <f>IFERROR(P20/M20,"-")</f>
        <v>0.2</v>
      </c>
      <c r="R20" s="79">
        <v>5</v>
      </c>
      <c r="S20" s="79">
        <v>0</v>
      </c>
      <c r="T20" s="80">
        <f>IFERROR(R20/(P20),"-")</f>
        <v>0.625</v>
      </c>
      <c r="U20" s="186"/>
      <c r="V20" s="82">
        <v>4</v>
      </c>
      <c r="W20" s="80">
        <f>IF(P20=0,"-",V20/P20)</f>
        <v>0.5</v>
      </c>
      <c r="X20" s="185">
        <v>136000</v>
      </c>
      <c r="Y20" s="186">
        <f>IFERROR(X20/P20,"-")</f>
        <v>17000</v>
      </c>
      <c r="Z20" s="186">
        <f>IFERROR(X20/V20,"-")</f>
        <v>34000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0.25</v>
      </c>
      <c r="BP20" s="119">
        <v>1</v>
      </c>
      <c r="BQ20" s="120">
        <f>IFERROR(BP20/BN20,"-")</f>
        <v>0.5</v>
      </c>
      <c r="BR20" s="121">
        <v>50000</v>
      </c>
      <c r="BS20" s="122">
        <f>IFERROR(BR20/BN20,"-")</f>
        <v>25000</v>
      </c>
      <c r="BT20" s="123"/>
      <c r="BU20" s="123"/>
      <c r="BV20" s="123">
        <v>1</v>
      </c>
      <c r="BW20" s="124">
        <v>5</v>
      </c>
      <c r="BX20" s="125">
        <f>IF(P20=0,"",IF(BW20=0,"",(BW20/P20)))</f>
        <v>0.625</v>
      </c>
      <c r="BY20" s="126">
        <v>3</v>
      </c>
      <c r="BZ20" s="127">
        <f>IFERROR(BY20/BW20,"-")</f>
        <v>0.6</v>
      </c>
      <c r="CA20" s="128">
        <v>86000</v>
      </c>
      <c r="CB20" s="129">
        <f>IFERROR(CA20/BW20,"-")</f>
        <v>17200</v>
      </c>
      <c r="CC20" s="130">
        <v>1</v>
      </c>
      <c r="CD20" s="130"/>
      <c r="CE20" s="130">
        <v>2</v>
      </c>
      <c r="CF20" s="131">
        <v>1</v>
      </c>
      <c r="CG20" s="132">
        <f>IF(P20=0,"",IF(CF20=0,"",(CF20/P20)))</f>
        <v>0.125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4</v>
      </c>
      <c r="CP20" s="139">
        <v>136000</v>
      </c>
      <c r="CQ20" s="139">
        <v>60000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0.046666666666667</v>
      </c>
      <c r="B21" s="189" t="s">
        <v>105</v>
      </c>
      <c r="C21" s="189"/>
      <c r="D21" s="189" t="s">
        <v>106</v>
      </c>
      <c r="E21" s="189" t="s">
        <v>107</v>
      </c>
      <c r="F21" s="189" t="s">
        <v>65</v>
      </c>
      <c r="G21" s="88" t="s">
        <v>108</v>
      </c>
      <c r="H21" s="88" t="s">
        <v>109</v>
      </c>
      <c r="I21" s="88" t="s">
        <v>110</v>
      </c>
      <c r="J21" s="180">
        <v>450000</v>
      </c>
      <c r="K21" s="79">
        <v>2</v>
      </c>
      <c r="L21" s="79">
        <v>0</v>
      </c>
      <c r="M21" s="79">
        <v>16</v>
      </c>
      <c r="N21" s="89">
        <v>1</v>
      </c>
      <c r="O21" s="90">
        <v>0</v>
      </c>
      <c r="P21" s="91">
        <f>N21+O21</f>
        <v>1</v>
      </c>
      <c r="Q21" s="80">
        <f>IFERROR(P21/M21,"-")</f>
        <v>0.0625</v>
      </c>
      <c r="R21" s="79">
        <v>1</v>
      </c>
      <c r="S21" s="79">
        <v>0</v>
      </c>
      <c r="T21" s="80">
        <f>IFERROR(R21/(P21),"-")</f>
        <v>1</v>
      </c>
      <c r="U21" s="186">
        <f>IFERROR(J21/SUM(N21:O28),"-")</f>
        <v>23684.210526316</v>
      </c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>
        <f>SUM(X21:X28)-SUM(J21:J28)</f>
        <v>-429000</v>
      </c>
      <c r="AB21" s="83">
        <f>SUM(X21:X28)/SUM(J21:J28)</f>
        <v>0.046666666666667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111</v>
      </c>
      <c r="C22" s="189"/>
      <c r="D22" s="189" t="s">
        <v>112</v>
      </c>
      <c r="E22" s="189" t="s">
        <v>113</v>
      </c>
      <c r="F22" s="189" t="s">
        <v>65</v>
      </c>
      <c r="G22" s="88"/>
      <c r="H22" s="88" t="s">
        <v>109</v>
      </c>
      <c r="I22" s="88" t="s">
        <v>114</v>
      </c>
      <c r="J22" s="180"/>
      <c r="K22" s="79">
        <v>4</v>
      </c>
      <c r="L22" s="79">
        <v>0</v>
      </c>
      <c r="M22" s="79">
        <v>24</v>
      </c>
      <c r="N22" s="89">
        <v>1</v>
      </c>
      <c r="O22" s="90">
        <v>0</v>
      </c>
      <c r="P22" s="91">
        <f>N22+O22</f>
        <v>1</v>
      </c>
      <c r="Q22" s="80">
        <f>IFERROR(P22/M22,"-")</f>
        <v>0.041666666666667</v>
      </c>
      <c r="R22" s="79">
        <v>0</v>
      </c>
      <c r="S22" s="79">
        <v>0</v>
      </c>
      <c r="T22" s="80">
        <f>IFERROR(R22/(P22),"-")</f>
        <v>0</v>
      </c>
      <c r="U22" s="186"/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1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>
        <f>IF(P22=0,"",IF(BW22=0,"",(BW22/P22)))</f>
        <v>0</v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115</v>
      </c>
      <c r="C23" s="189"/>
      <c r="D23" s="189" t="s">
        <v>116</v>
      </c>
      <c r="E23" s="189" t="s">
        <v>117</v>
      </c>
      <c r="F23" s="189" t="s">
        <v>65</v>
      </c>
      <c r="G23" s="88"/>
      <c r="H23" s="88" t="s">
        <v>109</v>
      </c>
      <c r="I23" s="88" t="s">
        <v>118</v>
      </c>
      <c r="J23" s="180"/>
      <c r="K23" s="79">
        <v>5</v>
      </c>
      <c r="L23" s="79">
        <v>0</v>
      </c>
      <c r="M23" s="79">
        <v>14</v>
      </c>
      <c r="N23" s="89">
        <v>2</v>
      </c>
      <c r="O23" s="90">
        <v>0</v>
      </c>
      <c r="P23" s="91">
        <f>N23+O23</f>
        <v>2</v>
      </c>
      <c r="Q23" s="80">
        <f>IFERROR(P23/M23,"-")</f>
        <v>0.14285714285714</v>
      </c>
      <c r="R23" s="79">
        <v>0</v>
      </c>
      <c r="S23" s="79">
        <v>0</v>
      </c>
      <c r="T23" s="80">
        <f>IFERROR(R23/(P23),"-")</f>
        <v>0</v>
      </c>
      <c r="U23" s="186"/>
      <c r="V23" s="82">
        <v>1</v>
      </c>
      <c r="W23" s="80">
        <f>IF(P23=0,"-",V23/P23)</f>
        <v>0.5</v>
      </c>
      <c r="X23" s="185">
        <v>3000</v>
      </c>
      <c r="Y23" s="186">
        <f>IFERROR(X23/P23,"-")</f>
        <v>1500</v>
      </c>
      <c r="Z23" s="186">
        <f>IFERROR(X23/V23,"-")</f>
        <v>3000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2</v>
      </c>
      <c r="BF23" s="111">
        <f>IF(P23=0,"",IF(BE23=0,"",(BE23/P23)))</f>
        <v>1</v>
      </c>
      <c r="BG23" s="110">
        <v>1</v>
      </c>
      <c r="BH23" s="112">
        <f>IFERROR(BG23/BE23,"-")</f>
        <v>0.5</v>
      </c>
      <c r="BI23" s="113">
        <v>3000</v>
      </c>
      <c r="BJ23" s="114">
        <f>IFERROR(BI23/BE23,"-")</f>
        <v>1500</v>
      </c>
      <c r="BK23" s="115">
        <v>1</v>
      </c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3000</v>
      </c>
      <c r="CQ23" s="139">
        <v>3000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119</v>
      </c>
      <c r="C24" s="189"/>
      <c r="D24" s="189" t="s">
        <v>77</v>
      </c>
      <c r="E24" s="189" t="s">
        <v>77</v>
      </c>
      <c r="F24" s="189" t="s">
        <v>78</v>
      </c>
      <c r="G24" s="88"/>
      <c r="H24" s="88"/>
      <c r="I24" s="88"/>
      <c r="J24" s="180"/>
      <c r="K24" s="79">
        <v>55</v>
      </c>
      <c r="L24" s="79">
        <v>35</v>
      </c>
      <c r="M24" s="79">
        <v>24</v>
      </c>
      <c r="N24" s="89">
        <v>5</v>
      </c>
      <c r="O24" s="90">
        <v>0</v>
      </c>
      <c r="P24" s="91">
        <f>N24+O24</f>
        <v>5</v>
      </c>
      <c r="Q24" s="80">
        <f>IFERROR(P24/M24,"-")</f>
        <v>0.20833333333333</v>
      </c>
      <c r="R24" s="79">
        <v>2</v>
      </c>
      <c r="S24" s="79">
        <v>1</v>
      </c>
      <c r="T24" s="80">
        <f>IFERROR(R24/(P24),"-")</f>
        <v>0.4</v>
      </c>
      <c r="U24" s="186"/>
      <c r="V24" s="82">
        <v>1</v>
      </c>
      <c r="W24" s="80">
        <f>IF(P24=0,"-",V24/P24)</f>
        <v>0.2</v>
      </c>
      <c r="X24" s="185">
        <v>10000</v>
      </c>
      <c r="Y24" s="186">
        <f>IFERROR(X24/P24,"-")</f>
        <v>2000</v>
      </c>
      <c r="Z24" s="186">
        <f>IFERROR(X24/V24,"-")</f>
        <v>10000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>
        <v>1</v>
      </c>
      <c r="BO24" s="118">
        <f>IF(P24=0,"",IF(BN24=0,"",(BN24/P24)))</f>
        <v>0.2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3</v>
      </c>
      <c r="BX24" s="125">
        <f>IF(P24=0,"",IF(BW24=0,"",(BW24/P24)))</f>
        <v>0.6</v>
      </c>
      <c r="BY24" s="126">
        <v>1</v>
      </c>
      <c r="BZ24" s="127">
        <f>IFERROR(BY24/BW24,"-")</f>
        <v>0.33333333333333</v>
      </c>
      <c r="CA24" s="128">
        <v>10000</v>
      </c>
      <c r="CB24" s="129">
        <f>IFERROR(CA24/BW24,"-")</f>
        <v>3333.3333333333</v>
      </c>
      <c r="CC24" s="130">
        <v>1</v>
      </c>
      <c r="CD24" s="130"/>
      <c r="CE24" s="130"/>
      <c r="CF24" s="131">
        <v>1</v>
      </c>
      <c r="CG24" s="132">
        <f>IF(P24=0,"",IF(CF24=0,"",(CF24/P24)))</f>
        <v>0.2</v>
      </c>
      <c r="CH24" s="133"/>
      <c r="CI24" s="134">
        <f>IFERROR(CH24/CF24,"-")</f>
        <v>0</v>
      </c>
      <c r="CJ24" s="135"/>
      <c r="CK24" s="136">
        <f>IFERROR(CJ24/CF24,"-")</f>
        <v>0</v>
      </c>
      <c r="CL24" s="137"/>
      <c r="CM24" s="137"/>
      <c r="CN24" s="137"/>
      <c r="CO24" s="138">
        <v>1</v>
      </c>
      <c r="CP24" s="139">
        <v>10000</v>
      </c>
      <c r="CQ24" s="139">
        <v>10000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120</v>
      </c>
      <c r="C25" s="189"/>
      <c r="D25" s="189" t="s">
        <v>106</v>
      </c>
      <c r="E25" s="189" t="s">
        <v>107</v>
      </c>
      <c r="F25" s="189" t="s">
        <v>65</v>
      </c>
      <c r="G25" s="88" t="s">
        <v>121</v>
      </c>
      <c r="H25" s="88" t="s">
        <v>109</v>
      </c>
      <c r="I25" s="88" t="s">
        <v>110</v>
      </c>
      <c r="J25" s="180"/>
      <c r="K25" s="79">
        <v>9</v>
      </c>
      <c r="L25" s="79">
        <v>0</v>
      </c>
      <c r="M25" s="79">
        <v>26</v>
      </c>
      <c r="N25" s="89">
        <v>3</v>
      </c>
      <c r="O25" s="90">
        <v>0</v>
      </c>
      <c r="P25" s="91">
        <f>N25+O25</f>
        <v>3</v>
      </c>
      <c r="Q25" s="80">
        <f>IFERROR(P25/M25,"-")</f>
        <v>0.11538461538462</v>
      </c>
      <c r="R25" s="79">
        <v>0</v>
      </c>
      <c r="S25" s="79">
        <v>2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1</v>
      </c>
      <c r="AN25" s="99">
        <f>IF(P25=0,"",IF(AM25=0,"",(AM25/P25)))</f>
        <v>0.33333333333333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2</v>
      </c>
      <c r="BX25" s="125">
        <f>IF(P25=0,"",IF(BW25=0,"",(BW25/P25)))</f>
        <v>0.66666666666667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122</v>
      </c>
      <c r="C26" s="189"/>
      <c r="D26" s="189" t="s">
        <v>112</v>
      </c>
      <c r="E26" s="189" t="s">
        <v>113</v>
      </c>
      <c r="F26" s="189" t="s">
        <v>65</v>
      </c>
      <c r="G26" s="88"/>
      <c r="H26" s="88" t="s">
        <v>109</v>
      </c>
      <c r="I26" s="88" t="s">
        <v>114</v>
      </c>
      <c r="J26" s="180"/>
      <c r="K26" s="79">
        <v>4</v>
      </c>
      <c r="L26" s="79">
        <v>0</v>
      </c>
      <c r="M26" s="79">
        <v>31</v>
      </c>
      <c r="N26" s="89">
        <v>1</v>
      </c>
      <c r="O26" s="90">
        <v>0</v>
      </c>
      <c r="P26" s="91">
        <f>N26+O26</f>
        <v>1</v>
      </c>
      <c r="Q26" s="80">
        <f>IFERROR(P26/M26,"-")</f>
        <v>0.032258064516129</v>
      </c>
      <c r="R26" s="79">
        <v>1</v>
      </c>
      <c r="S26" s="79">
        <v>0</v>
      </c>
      <c r="T26" s="80">
        <f>IFERROR(R26/(P26),"-")</f>
        <v>1</v>
      </c>
      <c r="U26" s="186"/>
      <c r="V26" s="82">
        <v>1</v>
      </c>
      <c r="W26" s="80">
        <f>IF(P26=0,"-",V26/P26)</f>
        <v>1</v>
      </c>
      <c r="X26" s="185">
        <v>8000</v>
      </c>
      <c r="Y26" s="186">
        <f>IFERROR(X26/P26,"-")</f>
        <v>8000</v>
      </c>
      <c r="Z26" s="186">
        <f>IFERROR(X26/V26,"-")</f>
        <v>8000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1</v>
      </c>
      <c r="BG26" s="110">
        <v>1</v>
      </c>
      <c r="BH26" s="112">
        <f>IFERROR(BG26/BE26,"-")</f>
        <v>1</v>
      </c>
      <c r="BI26" s="113">
        <v>8000</v>
      </c>
      <c r="BJ26" s="114">
        <f>IFERROR(BI26/BE26,"-")</f>
        <v>8000</v>
      </c>
      <c r="BK26" s="115"/>
      <c r="BL26" s="115">
        <v>1</v>
      </c>
      <c r="BM26" s="115"/>
      <c r="BN26" s="117"/>
      <c r="BO26" s="118">
        <f>IF(P26=0,"",IF(BN26=0,"",(BN26/P26)))</f>
        <v>0</v>
      </c>
      <c r="BP26" s="119"/>
      <c r="BQ26" s="120" t="str">
        <f>IFERROR(BP26/BN26,"-")</f>
        <v>-</v>
      </c>
      <c r="BR26" s="121"/>
      <c r="BS26" s="122" t="str">
        <f>IFERROR(BR26/BN26,"-")</f>
        <v>-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8000</v>
      </c>
      <c r="CQ26" s="139">
        <v>8000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123</v>
      </c>
      <c r="C27" s="189"/>
      <c r="D27" s="189" t="s">
        <v>116</v>
      </c>
      <c r="E27" s="189" t="s">
        <v>117</v>
      </c>
      <c r="F27" s="189" t="s">
        <v>65</v>
      </c>
      <c r="G27" s="88"/>
      <c r="H27" s="88" t="s">
        <v>109</v>
      </c>
      <c r="I27" s="88" t="s">
        <v>118</v>
      </c>
      <c r="J27" s="180"/>
      <c r="K27" s="79">
        <v>7</v>
      </c>
      <c r="L27" s="79">
        <v>0</v>
      </c>
      <c r="M27" s="79">
        <v>21</v>
      </c>
      <c r="N27" s="89">
        <v>1</v>
      </c>
      <c r="O27" s="90">
        <v>0</v>
      </c>
      <c r="P27" s="91">
        <f>N27+O27</f>
        <v>1</v>
      </c>
      <c r="Q27" s="80">
        <f>IFERROR(P27/M27,"-")</f>
        <v>0.047619047619048</v>
      </c>
      <c r="R27" s="79">
        <v>0</v>
      </c>
      <c r="S27" s="79">
        <v>1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1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124</v>
      </c>
      <c r="C28" s="189"/>
      <c r="D28" s="189" t="s">
        <v>77</v>
      </c>
      <c r="E28" s="189" t="s">
        <v>77</v>
      </c>
      <c r="F28" s="189" t="s">
        <v>78</v>
      </c>
      <c r="G28" s="88"/>
      <c r="H28" s="88"/>
      <c r="I28" s="88"/>
      <c r="J28" s="180"/>
      <c r="K28" s="79">
        <v>91</v>
      </c>
      <c r="L28" s="79">
        <v>42</v>
      </c>
      <c r="M28" s="79">
        <v>43</v>
      </c>
      <c r="N28" s="89">
        <v>5</v>
      </c>
      <c r="O28" s="90">
        <v>0</v>
      </c>
      <c r="P28" s="91">
        <f>N28+O28</f>
        <v>5</v>
      </c>
      <c r="Q28" s="80">
        <f>IFERROR(P28/M28,"-")</f>
        <v>0.11627906976744</v>
      </c>
      <c r="R28" s="79">
        <v>4</v>
      </c>
      <c r="S28" s="79">
        <v>0</v>
      </c>
      <c r="T28" s="80">
        <f>IFERROR(R28/(P28),"-")</f>
        <v>0.8</v>
      </c>
      <c r="U28" s="186"/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>
        <v>1</v>
      </c>
      <c r="BO28" s="118">
        <f>IF(P28=0,"",IF(BN28=0,"",(BN28/P28)))</f>
        <v>0.2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>
        <v>3</v>
      </c>
      <c r="BX28" s="125">
        <f>IF(P28=0,"",IF(BW28=0,"",(BW28/P28)))</f>
        <v>0.6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0.2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>
        <f>AB29</f>
        <v>0.64722222222222</v>
      </c>
      <c r="B29" s="189" t="s">
        <v>125</v>
      </c>
      <c r="C29" s="189"/>
      <c r="D29" s="189" t="s">
        <v>106</v>
      </c>
      <c r="E29" s="189" t="s">
        <v>107</v>
      </c>
      <c r="F29" s="189" t="s">
        <v>65</v>
      </c>
      <c r="G29" s="88" t="s">
        <v>126</v>
      </c>
      <c r="H29" s="88" t="s">
        <v>127</v>
      </c>
      <c r="I29" s="88" t="s">
        <v>128</v>
      </c>
      <c r="J29" s="180">
        <v>360000</v>
      </c>
      <c r="K29" s="79">
        <v>7</v>
      </c>
      <c r="L29" s="79">
        <v>0</v>
      </c>
      <c r="M29" s="79">
        <v>57</v>
      </c>
      <c r="N29" s="89">
        <v>0</v>
      </c>
      <c r="O29" s="90">
        <v>0</v>
      </c>
      <c r="P29" s="91">
        <f>N29+O29</f>
        <v>0</v>
      </c>
      <c r="Q29" s="80">
        <f>IFERROR(P29/M29,"-")</f>
        <v>0</v>
      </c>
      <c r="R29" s="79">
        <v>0</v>
      </c>
      <c r="S29" s="79">
        <v>0</v>
      </c>
      <c r="T29" s="80" t="str">
        <f>IFERROR(R29/(P29),"-")</f>
        <v>-</v>
      </c>
      <c r="U29" s="186">
        <f>IFERROR(J29/SUM(N29:O33),"-")</f>
        <v>24000</v>
      </c>
      <c r="V29" s="82">
        <v>0</v>
      </c>
      <c r="W29" s="80" t="str">
        <f>IF(P29=0,"-",V29/P29)</f>
        <v>-</v>
      </c>
      <c r="X29" s="185">
        <v>0</v>
      </c>
      <c r="Y29" s="186" t="str">
        <f>IFERROR(X29/P29,"-")</f>
        <v>-</v>
      </c>
      <c r="Z29" s="186" t="str">
        <f>IFERROR(X29/V29,"-")</f>
        <v>-</v>
      </c>
      <c r="AA29" s="180">
        <f>SUM(X29:X33)-SUM(J29:J33)</f>
        <v>-127000</v>
      </c>
      <c r="AB29" s="83">
        <f>SUM(X29:X33)/SUM(J29:J33)</f>
        <v>0.64722222222222</v>
      </c>
      <c r="AC29" s="77"/>
      <c r="AD29" s="92"/>
      <c r="AE29" s="93" t="str">
        <f>IF(P29=0,"",IF(AD29=0,"",(AD29/P29)))</f>
        <v/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 t="str">
        <f>IF(P29=0,"",IF(AM29=0,"",(AM29/P29)))</f>
        <v/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 t="str">
        <f>IF(P29=0,"",IF(AV29=0,"",(AV29/P29)))</f>
        <v/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 t="str">
        <f>IF(P29=0,"",IF(BE29=0,"",(BE29/P29)))</f>
        <v/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/>
      <c r="BO29" s="118" t="str">
        <f>IF(P29=0,"",IF(BN29=0,"",(BN29/P29)))</f>
        <v/>
      </c>
      <c r="BP29" s="119"/>
      <c r="BQ29" s="120" t="str">
        <f>IFERROR(BP29/BN29,"-")</f>
        <v>-</v>
      </c>
      <c r="BR29" s="121"/>
      <c r="BS29" s="122" t="str">
        <f>IFERROR(BR29/BN29,"-")</f>
        <v>-</v>
      </c>
      <c r="BT29" s="123"/>
      <c r="BU29" s="123"/>
      <c r="BV29" s="123"/>
      <c r="BW29" s="124"/>
      <c r="BX29" s="125" t="str">
        <f>IF(P29=0,"",IF(BW29=0,"",(BW29/P29)))</f>
        <v/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 t="str">
        <f>IF(P29=0,"",IF(CF29=0,"",(CF29/P29)))</f>
        <v/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129</v>
      </c>
      <c r="C30" s="189"/>
      <c r="D30" s="189" t="s">
        <v>112</v>
      </c>
      <c r="E30" s="189" t="s">
        <v>113</v>
      </c>
      <c r="F30" s="189" t="s">
        <v>65</v>
      </c>
      <c r="G30" s="88"/>
      <c r="H30" s="88" t="s">
        <v>127</v>
      </c>
      <c r="I30" s="88"/>
      <c r="J30" s="180"/>
      <c r="K30" s="79">
        <v>10</v>
      </c>
      <c r="L30" s="79">
        <v>0</v>
      </c>
      <c r="M30" s="79">
        <v>70</v>
      </c>
      <c r="N30" s="89">
        <v>4</v>
      </c>
      <c r="O30" s="90">
        <v>0</v>
      </c>
      <c r="P30" s="91">
        <f>N30+O30</f>
        <v>4</v>
      </c>
      <c r="Q30" s="80">
        <f>IFERROR(P30/M30,"-")</f>
        <v>0.057142857142857</v>
      </c>
      <c r="R30" s="79">
        <v>2</v>
      </c>
      <c r="S30" s="79">
        <v>1</v>
      </c>
      <c r="T30" s="80">
        <f>IFERROR(R30/(P30),"-")</f>
        <v>0.5</v>
      </c>
      <c r="U30" s="186"/>
      <c r="V30" s="82">
        <v>0</v>
      </c>
      <c r="W30" s="80">
        <f>IF(P30=0,"-",V30/P30)</f>
        <v>0</v>
      </c>
      <c r="X30" s="185">
        <v>0</v>
      </c>
      <c r="Y30" s="186">
        <f>IFERROR(X30/P30,"-")</f>
        <v>0</v>
      </c>
      <c r="Z30" s="186" t="str">
        <f>IFERROR(X30/V30,"-")</f>
        <v>-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4</v>
      </c>
      <c r="BO30" s="118">
        <f>IF(P30=0,"",IF(BN30=0,"",(BN30/P30)))</f>
        <v>1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0</v>
      </c>
      <c r="CP30" s="139">
        <v>0</v>
      </c>
      <c r="CQ30" s="139"/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130</v>
      </c>
      <c r="C31" s="189"/>
      <c r="D31" s="189" t="s">
        <v>116</v>
      </c>
      <c r="E31" s="189" t="s">
        <v>117</v>
      </c>
      <c r="F31" s="189" t="s">
        <v>65</v>
      </c>
      <c r="G31" s="88"/>
      <c r="H31" s="88" t="s">
        <v>127</v>
      </c>
      <c r="I31" s="88"/>
      <c r="J31" s="180"/>
      <c r="K31" s="79">
        <v>5</v>
      </c>
      <c r="L31" s="79">
        <v>0</v>
      </c>
      <c r="M31" s="79">
        <v>46</v>
      </c>
      <c r="N31" s="89">
        <v>2</v>
      </c>
      <c r="O31" s="90">
        <v>0</v>
      </c>
      <c r="P31" s="91">
        <f>N31+O31</f>
        <v>2</v>
      </c>
      <c r="Q31" s="80">
        <f>IFERROR(P31/M31,"-")</f>
        <v>0.043478260869565</v>
      </c>
      <c r="R31" s="79">
        <v>1</v>
      </c>
      <c r="S31" s="79">
        <v>0</v>
      </c>
      <c r="T31" s="80">
        <f>IFERROR(R31/(P31),"-")</f>
        <v>0.5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1</v>
      </c>
      <c r="BO31" s="118">
        <f>IF(P31=0,"",IF(BN31=0,"",(BN31/P31)))</f>
        <v>0.5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131</v>
      </c>
      <c r="C32" s="189"/>
      <c r="D32" s="189" t="s">
        <v>132</v>
      </c>
      <c r="E32" s="189" t="s">
        <v>133</v>
      </c>
      <c r="F32" s="189" t="s">
        <v>65</v>
      </c>
      <c r="G32" s="88"/>
      <c r="H32" s="88" t="s">
        <v>127</v>
      </c>
      <c r="I32" s="88"/>
      <c r="J32" s="180"/>
      <c r="K32" s="79">
        <v>12</v>
      </c>
      <c r="L32" s="79">
        <v>0</v>
      </c>
      <c r="M32" s="79">
        <v>76</v>
      </c>
      <c r="N32" s="89">
        <v>2</v>
      </c>
      <c r="O32" s="90">
        <v>0</v>
      </c>
      <c r="P32" s="91">
        <f>N32+O32</f>
        <v>2</v>
      </c>
      <c r="Q32" s="80">
        <f>IFERROR(P32/M32,"-")</f>
        <v>0.026315789473684</v>
      </c>
      <c r="R32" s="79">
        <v>1</v>
      </c>
      <c r="S32" s="79">
        <v>0</v>
      </c>
      <c r="T32" s="80">
        <f>IFERROR(R32/(P32),"-")</f>
        <v>0.5</v>
      </c>
      <c r="U32" s="186"/>
      <c r="V32" s="82">
        <v>1</v>
      </c>
      <c r="W32" s="80">
        <f>IF(P32=0,"-",V32/P32)</f>
        <v>0.5</v>
      </c>
      <c r="X32" s="185">
        <v>71000</v>
      </c>
      <c r="Y32" s="186">
        <f>IFERROR(X32/P32,"-")</f>
        <v>35500</v>
      </c>
      <c r="Z32" s="186">
        <f>IFERROR(X32/V32,"-")</f>
        <v>71000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2</v>
      </c>
      <c r="BO32" s="118">
        <f>IF(P32=0,"",IF(BN32=0,"",(BN32/P32)))</f>
        <v>1</v>
      </c>
      <c r="BP32" s="119">
        <v>1</v>
      </c>
      <c r="BQ32" s="120">
        <f>IFERROR(BP32/BN32,"-")</f>
        <v>0.5</v>
      </c>
      <c r="BR32" s="121">
        <v>71000</v>
      </c>
      <c r="BS32" s="122">
        <f>IFERROR(BR32/BN32,"-")</f>
        <v>35500</v>
      </c>
      <c r="BT32" s="123"/>
      <c r="BU32" s="123"/>
      <c r="BV32" s="123">
        <v>1</v>
      </c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71000</v>
      </c>
      <c r="CQ32" s="139">
        <v>71000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134</v>
      </c>
      <c r="C33" s="189"/>
      <c r="D33" s="189" t="s">
        <v>77</v>
      </c>
      <c r="E33" s="189" t="s">
        <v>77</v>
      </c>
      <c r="F33" s="189" t="s">
        <v>78</v>
      </c>
      <c r="G33" s="88"/>
      <c r="H33" s="88"/>
      <c r="I33" s="88"/>
      <c r="J33" s="180"/>
      <c r="K33" s="79">
        <v>120</v>
      </c>
      <c r="L33" s="79">
        <v>73</v>
      </c>
      <c r="M33" s="79">
        <v>37</v>
      </c>
      <c r="N33" s="89">
        <v>7</v>
      </c>
      <c r="O33" s="90">
        <v>0</v>
      </c>
      <c r="P33" s="91">
        <f>N33+O33</f>
        <v>7</v>
      </c>
      <c r="Q33" s="80">
        <f>IFERROR(P33/M33,"-")</f>
        <v>0.18918918918919</v>
      </c>
      <c r="R33" s="79">
        <v>4</v>
      </c>
      <c r="S33" s="79">
        <v>0</v>
      </c>
      <c r="T33" s="80">
        <f>IFERROR(R33/(P33),"-")</f>
        <v>0.57142857142857</v>
      </c>
      <c r="U33" s="186"/>
      <c r="V33" s="82">
        <v>1</v>
      </c>
      <c r="W33" s="80">
        <f>IF(P33=0,"-",V33/P33)</f>
        <v>0.14285714285714</v>
      </c>
      <c r="X33" s="185">
        <v>162000</v>
      </c>
      <c r="Y33" s="186">
        <f>IFERROR(X33/P33,"-")</f>
        <v>23142.857142857</v>
      </c>
      <c r="Z33" s="186">
        <f>IFERROR(X33/V33,"-")</f>
        <v>162000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0.14285714285714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0.28571428571429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4</v>
      </c>
      <c r="BX33" s="125">
        <f>IF(P33=0,"",IF(BW33=0,"",(BW33/P33)))</f>
        <v>0.57142857142857</v>
      </c>
      <c r="BY33" s="126">
        <v>1</v>
      </c>
      <c r="BZ33" s="127">
        <f>IFERROR(BY33/BW33,"-")</f>
        <v>0.25</v>
      </c>
      <c r="CA33" s="128">
        <v>162000</v>
      </c>
      <c r="CB33" s="129">
        <f>IFERROR(CA33/BW33,"-")</f>
        <v>40500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1</v>
      </c>
      <c r="CP33" s="139">
        <v>162000</v>
      </c>
      <c r="CQ33" s="139">
        <v>162000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>
        <f>AB34</f>
        <v>0</v>
      </c>
      <c r="B34" s="189" t="s">
        <v>135</v>
      </c>
      <c r="C34" s="189"/>
      <c r="D34" s="189" t="s">
        <v>136</v>
      </c>
      <c r="E34" s="189" t="s">
        <v>137</v>
      </c>
      <c r="F34" s="189" t="s">
        <v>65</v>
      </c>
      <c r="G34" s="88" t="s">
        <v>138</v>
      </c>
      <c r="H34" s="88" t="s">
        <v>139</v>
      </c>
      <c r="I34" s="88" t="s">
        <v>140</v>
      </c>
      <c r="J34" s="180">
        <v>180000</v>
      </c>
      <c r="K34" s="79">
        <v>1</v>
      </c>
      <c r="L34" s="79">
        <v>0</v>
      </c>
      <c r="M34" s="79">
        <v>12</v>
      </c>
      <c r="N34" s="89">
        <v>0</v>
      </c>
      <c r="O34" s="90">
        <v>0</v>
      </c>
      <c r="P34" s="91">
        <f>N34+O34</f>
        <v>0</v>
      </c>
      <c r="Q34" s="80">
        <f>IFERROR(P34/M34,"-")</f>
        <v>0</v>
      </c>
      <c r="R34" s="79">
        <v>0</v>
      </c>
      <c r="S34" s="79">
        <v>0</v>
      </c>
      <c r="T34" s="80" t="str">
        <f>IFERROR(R34/(P34),"-")</f>
        <v>-</v>
      </c>
      <c r="U34" s="186">
        <f>IFERROR(J34/SUM(N34:O38),"-")</f>
        <v>36000</v>
      </c>
      <c r="V34" s="82">
        <v>0</v>
      </c>
      <c r="W34" s="80" t="str">
        <f>IF(P34=0,"-",V34/P34)</f>
        <v>-</v>
      </c>
      <c r="X34" s="185">
        <v>0</v>
      </c>
      <c r="Y34" s="186" t="str">
        <f>IFERROR(X34/P34,"-")</f>
        <v>-</v>
      </c>
      <c r="Z34" s="186" t="str">
        <f>IFERROR(X34/V34,"-")</f>
        <v>-</v>
      </c>
      <c r="AA34" s="180">
        <f>SUM(X34:X38)-SUM(J34:J38)</f>
        <v>-180000</v>
      </c>
      <c r="AB34" s="83">
        <f>SUM(X34:X38)/SUM(J34:J38)</f>
        <v>0</v>
      </c>
      <c r="AC34" s="77"/>
      <c r="AD34" s="92"/>
      <c r="AE34" s="93" t="str">
        <f>IF(P34=0,"",IF(AD34=0,"",(AD34/P34)))</f>
        <v/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 t="str">
        <f>IF(P34=0,"",IF(AM34=0,"",(AM34/P34)))</f>
        <v/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 t="str">
        <f>IF(P34=0,"",IF(AV34=0,"",(AV34/P34)))</f>
        <v/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 t="str">
        <f>IF(P34=0,"",IF(BE34=0,"",(BE34/P34)))</f>
        <v/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 t="str">
        <f>IF(P34=0,"",IF(BN34=0,"",(BN34/P34)))</f>
        <v/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/>
      <c r="BX34" s="125" t="str">
        <f>IF(P34=0,"",IF(BW34=0,"",(BW34/P34)))</f>
        <v/>
      </c>
      <c r="BY34" s="126"/>
      <c r="BZ34" s="127" t="str">
        <f>IFERROR(BY34/BW34,"-")</f>
        <v>-</v>
      </c>
      <c r="CA34" s="128"/>
      <c r="CB34" s="129" t="str">
        <f>IFERROR(CA34/BW34,"-")</f>
        <v>-</v>
      </c>
      <c r="CC34" s="130"/>
      <c r="CD34" s="130"/>
      <c r="CE34" s="130"/>
      <c r="CF34" s="131"/>
      <c r="CG34" s="132" t="str">
        <f>IF(P34=0,"",IF(CF34=0,"",(CF34/P34)))</f>
        <v/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141</v>
      </c>
      <c r="C35" s="189"/>
      <c r="D35" s="189" t="s">
        <v>142</v>
      </c>
      <c r="E35" s="189" t="s">
        <v>143</v>
      </c>
      <c r="F35" s="189" t="s">
        <v>65</v>
      </c>
      <c r="G35" s="88"/>
      <c r="H35" s="88" t="s">
        <v>139</v>
      </c>
      <c r="I35" s="88"/>
      <c r="J35" s="180"/>
      <c r="K35" s="79">
        <v>0</v>
      </c>
      <c r="L35" s="79">
        <v>0</v>
      </c>
      <c r="M35" s="79">
        <v>6</v>
      </c>
      <c r="N35" s="89">
        <v>0</v>
      </c>
      <c r="O35" s="90">
        <v>0</v>
      </c>
      <c r="P35" s="91">
        <f>N35+O35</f>
        <v>0</v>
      </c>
      <c r="Q35" s="80">
        <f>IFERROR(P35/M35,"-")</f>
        <v>0</v>
      </c>
      <c r="R35" s="79">
        <v>0</v>
      </c>
      <c r="S35" s="79">
        <v>0</v>
      </c>
      <c r="T35" s="80" t="str">
        <f>IFERROR(R35/(P35),"-")</f>
        <v>-</v>
      </c>
      <c r="U35" s="186"/>
      <c r="V35" s="82">
        <v>0</v>
      </c>
      <c r="W35" s="80" t="str">
        <f>IF(P35=0,"-",V35/P35)</f>
        <v>-</v>
      </c>
      <c r="X35" s="185">
        <v>0</v>
      </c>
      <c r="Y35" s="186" t="str">
        <f>IFERROR(X35/P35,"-")</f>
        <v>-</v>
      </c>
      <c r="Z35" s="186" t="str">
        <f>IFERROR(X35/V35,"-")</f>
        <v>-</v>
      </c>
      <c r="AA35" s="180"/>
      <c r="AB35" s="83"/>
      <c r="AC35" s="77"/>
      <c r="AD35" s="92"/>
      <c r="AE35" s="93" t="str">
        <f>IF(P35=0,"",IF(AD35=0,"",(AD35/P35)))</f>
        <v/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 t="str">
        <f>IF(P35=0,"",IF(AM35=0,"",(AM35/P35)))</f>
        <v/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 t="str">
        <f>IF(P35=0,"",IF(AV35=0,"",(AV35/P35)))</f>
        <v/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 t="str">
        <f>IF(P35=0,"",IF(BE35=0,"",(BE35/P35)))</f>
        <v/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 t="str">
        <f>IF(P35=0,"",IF(BN35=0,"",(BN35/P35)))</f>
        <v/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/>
      <c r="BX35" s="125" t="str">
        <f>IF(P35=0,"",IF(BW35=0,"",(BW35/P35)))</f>
        <v/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 t="str">
        <f>IF(P35=0,"",IF(CF35=0,"",(CF35/P35)))</f>
        <v/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144</v>
      </c>
      <c r="C36" s="189"/>
      <c r="D36" s="189" t="s">
        <v>145</v>
      </c>
      <c r="E36" s="189" t="s">
        <v>146</v>
      </c>
      <c r="F36" s="189" t="s">
        <v>65</v>
      </c>
      <c r="G36" s="88"/>
      <c r="H36" s="88" t="s">
        <v>139</v>
      </c>
      <c r="I36" s="88"/>
      <c r="J36" s="180"/>
      <c r="K36" s="79">
        <v>1</v>
      </c>
      <c r="L36" s="79">
        <v>0</v>
      </c>
      <c r="M36" s="79">
        <v>12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186"/>
      <c r="V36" s="82">
        <v>0</v>
      </c>
      <c r="W36" s="80" t="str">
        <f>IF(P36=0,"-",V36/P36)</f>
        <v>-</v>
      </c>
      <c r="X36" s="185">
        <v>0</v>
      </c>
      <c r="Y36" s="186" t="str">
        <f>IFERROR(X36/P36,"-")</f>
        <v>-</v>
      </c>
      <c r="Z36" s="186" t="str">
        <f>IFERROR(X36/V36,"-")</f>
        <v>-</v>
      </c>
      <c r="AA36" s="18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147</v>
      </c>
      <c r="C37" s="189"/>
      <c r="D37" s="189" t="s">
        <v>148</v>
      </c>
      <c r="E37" s="189" t="s">
        <v>149</v>
      </c>
      <c r="F37" s="189" t="s">
        <v>65</v>
      </c>
      <c r="G37" s="88"/>
      <c r="H37" s="88" t="s">
        <v>139</v>
      </c>
      <c r="I37" s="88"/>
      <c r="J37" s="180"/>
      <c r="K37" s="79">
        <v>1</v>
      </c>
      <c r="L37" s="79">
        <v>0</v>
      </c>
      <c r="M37" s="79">
        <v>18</v>
      </c>
      <c r="N37" s="89">
        <v>1</v>
      </c>
      <c r="O37" s="90">
        <v>0</v>
      </c>
      <c r="P37" s="91">
        <f>N37+O37</f>
        <v>1</v>
      </c>
      <c r="Q37" s="80">
        <f>IFERROR(P37/M37,"-")</f>
        <v>0.055555555555556</v>
      </c>
      <c r="R37" s="79">
        <v>0</v>
      </c>
      <c r="S37" s="79">
        <v>0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>
        <v>1</v>
      </c>
      <c r="AN37" s="99">
        <f>IF(P37=0,"",IF(AM37=0,"",(AM37/P37)))</f>
        <v>1</v>
      </c>
      <c r="AO37" s="98"/>
      <c r="AP37" s="100">
        <f>IFERROR(AO37/AM37,"-")</f>
        <v>0</v>
      </c>
      <c r="AQ37" s="101"/>
      <c r="AR37" s="102">
        <f>IFERROR(AQ37/AM37,"-")</f>
        <v>0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/>
      <c r="BO37" s="118">
        <f>IF(P37=0,"",IF(BN37=0,"",(BN37/P37)))</f>
        <v>0</v>
      </c>
      <c r="BP37" s="119"/>
      <c r="BQ37" s="120" t="str">
        <f>IFERROR(BP37/BN37,"-")</f>
        <v>-</v>
      </c>
      <c r="BR37" s="121"/>
      <c r="BS37" s="122" t="str">
        <f>IFERROR(BR37/BN37,"-")</f>
        <v>-</v>
      </c>
      <c r="BT37" s="123"/>
      <c r="BU37" s="123"/>
      <c r="BV37" s="123"/>
      <c r="BW37" s="124"/>
      <c r="BX37" s="125">
        <f>IF(P37=0,"",IF(BW37=0,"",(BW37/P37)))</f>
        <v>0</v>
      </c>
      <c r="BY37" s="126"/>
      <c r="BZ37" s="127" t="str">
        <f>IFERROR(BY37/BW37,"-")</f>
        <v>-</v>
      </c>
      <c r="CA37" s="128"/>
      <c r="CB37" s="129" t="str">
        <f>IFERROR(CA37/BW37,"-")</f>
        <v>-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150</v>
      </c>
      <c r="C38" s="189"/>
      <c r="D38" s="189" t="s">
        <v>77</v>
      </c>
      <c r="E38" s="189" t="s">
        <v>77</v>
      </c>
      <c r="F38" s="189" t="s">
        <v>78</v>
      </c>
      <c r="G38" s="88"/>
      <c r="H38" s="88"/>
      <c r="I38" s="88"/>
      <c r="J38" s="180"/>
      <c r="K38" s="79">
        <v>51</v>
      </c>
      <c r="L38" s="79">
        <v>13</v>
      </c>
      <c r="M38" s="79">
        <v>18</v>
      </c>
      <c r="N38" s="89">
        <v>4</v>
      </c>
      <c r="O38" s="90">
        <v>0</v>
      </c>
      <c r="P38" s="91">
        <f>N38+O38</f>
        <v>4</v>
      </c>
      <c r="Q38" s="80">
        <f>IFERROR(P38/M38,"-")</f>
        <v>0.22222222222222</v>
      </c>
      <c r="R38" s="79">
        <v>2</v>
      </c>
      <c r="S38" s="79">
        <v>0</v>
      </c>
      <c r="T38" s="80">
        <f>IFERROR(R38/(P38),"-")</f>
        <v>0.5</v>
      </c>
      <c r="U38" s="186"/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>
        <v>1</v>
      </c>
      <c r="AW38" s="105">
        <f>IF(P38=0,"",IF(AV38=0,"",(AV38/P38)))</f>
        <v>0.25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3</v>
      </c>
      <c r="BO38" s="118">
        <f>IF(P38=0,"",IF(BN38=0,"",(BN38/P38)))</f>
        <v>0.75</v>
      </c>
      <c r="BP38" s="119"/>
      <c r="BQ38" s="120">
        <f>IFERROR(BP38/BN38,"-")</f>
        <v>0</v>
      </c>
      <c r="BR38" s="121"/>
      <c r="BS38" s="122">
        <f>IFERROR(BR38/BN38,"-")</f>
        <v>0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0.083333333333333</v>
      </c>
      <c r="B39" s="189" t="s">
        <v>151</v>
      </c>
      <c r="C39" s="189"/>
      <c r="D39" s="189" t="s">
        <v>152</v>
      </c>
      <c r="E39" s="189" t="s">
        <v>153</v>
      </c>
      <c r="F39" s="189" t="s">
        <v>65</v>
      </c>
      <c r="G39" s="88" t="s">
        <v>66</v>
      </c>
      <c r="H39" s="88" t="s">
        <v>154</v>
      </c>
      <c r="I39" s="191" t="s">
        <v>98</v>
      </c>
      <c r="J39" s="180">
        <v>36000</v>
      </c>
      <c r="K39" s="79">
        <v>9</v>
      </c>
      <c r="L39" s="79">
        <v>0</v>
      </c>
      <c r="M39" s="79">
        <v>47</v>
      </c>
      <c r="N39" s="89">
        <v>3</v>
      </c>
      <c r="O39" s="90">
        <v>0</v>
      </c>
      <c r="P39" s="91">
        <f>N39+O39</f>
        <v>3</v>
      </c>
      <c r="Q39" s="80">
        <f>IFERROR(P39/M39,"-")</f>
        <v>0.063829787234043</v>
      </c>
      <c r="R39" s="79">
        <v>2</v>
      </c>
      <c r="S39" s="79">
        <v>0</v>
      </c>
      <c r="T39" s="80">
        <f>IFERROR(R39/(P39),"-")</f>
        <v>0.66666666666667</v>
      </c>
      <c r="U39" s="186">
        <f>IFERROR(J39/SUM(N39:O40),"-")</f>
        <v>9000</v>
      </c>
      <c r="V39" s="82">
        <v>1</v>
      </c>
      <c r="W39" s="80">
        <f>IF(P39=0,"-",V39/P39)</f>
        <v>0.33333333333333</v>
      </c>
      <c r="X39" s="185">
        <v>3000</v>
      </c>
      <c r="Y39" s="186">
        <f>IFERROR(X39/P39,"-")</f>
        <v>1000</v>
      </c>
      <c r="Z39" s="186">
        <f>IFERROR(X39/V39,"-")</f>
        <v>3000</v>
      </c>
      <c r="AA39" s="180">
        <f>SUM(X39:X40)-SUM(J39:J40)</f>
        <v>-33000</v>
      </c>
      <c r="AB39" s="83">
        <f>SUM(X39:X40)/SUM(J39:J40)</f>
        <v>0.083333333333333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>
        <v>1</v>
      </c>
      <c r="BF39" s="111">
        <f>IF(P39=0,"",IF(BE39=0,"",(BE39/P39)))</f>
        <v>0.33333333333333</v>
      </c>
      <c r="BG39" s="110">
        <v>1</v>
      </c>
      <c r="BH39" s="112">
        <f>IFERROR(BG39/BE39,"-")</f>
        <v>1</v>
      </c>
      <c r="BI39" s="113">
        <v>3000</v>
      </c>
      <c r="BJ39" s="114">
        <f>IFERROR(BI39/BE39,"-")</f>
        <v>3000</v>
      </c>
      <c r="BK39" s="115">
        <v>1</v>
      </c>
      <c r="BL39" s="115"/>
      <c r="BM39" s="115"/>
      <c r="BN39" s="117"/>
      <c r="BO39" s="118">
        <f>IF(P39=0,"",IF(BN39=0,"",(BN39/P39)))</f>
        <v>0</v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>
        <v>1</v>
      </c>
      <c r="BX39" s="125">
        <f>IF(P39=0,"",IF(BW39=0,"",(BW39/P39)))</f>
        <v>0.33333333333333</v>
      </c>
      <c r="BY39" s="126"/>
      <c r="BZ39" s="127">
        <f>IFERROR(BY39/BW39,"-")</f>
        <v>0</v>
      </c>
      <c r="CA39" s="128"/>
      <c r="CB39" s="129">
        <f>IFERROR(CA39/BW39,"-")</f>
        <v>0</v>
      </c>
      <c r="CC39" s="130"/>
      <c r="CD39" s="130"/>
      <c r="CE39" s="130"/>
      <c r="CF39" s="131">
        <v>1</v>
      </c>
      <c r="CG39" s="132">
        <f>IF(P39=0,"",IF(CF39=0,"",(CF39/P39)))</f>
        <v>0.33333333333333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1</v>
      </c>
      <c r="CP39" s="139">
        <v>3000</v>
      </c>
      <c r="CQ39" s="139">
        <v>3000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155</v>
      </c>
      <c r="C40" s="189"/>
      <c r="D40" s="189" t="s">
        <v>152</v>
      </c>
      <c r="E40" s="189" t="s">
        <v>153</v>
      </c>
      <c r="F40" s="189" t="s">
        <v>78</v>
      </c>
      <c r="G40" s="88"/>
      <c r="H40" s="88"/>
      <c r="I40" s="88"/>
      <c r="J40" s="180"/>
      <c r="K40" s="79">
        <v>15</v>
      </c>
      <c r="L40" s="79">
        <v>13</v>
      </c>
      <c r="M40" s="79">
        <v>2</v>
      </c>
      <c r="N40" s="89">
        <v>1</v>
      </c>
      <c r="O40" s="90">
        <v>0</v>
      </c>
      <c r="P40" s="91">
        <f>N40+O40</f>
        <v>1</v>
      </c>
      <c r="Q40" s="80">
        <f>IFERROR(P40/M40,"-")</f>
        <v>0.5</v>
      </c>
      <c r="R40" s="79">
        <v>1</v>
      </c>
      <c r="S40" s="79">
        <v>0</v>
      </c>
      <c r="T40" s="80">
        <f>IFERROR(R40/(P40),"-")</f>
        <v>1</v>
      </c>
      <c r="U40" s="186"/>
      <c r="V40" s="82">
        <v>0</v>
      </c>
      <c r="W40" s="80">
        <f>IF(P40=0,"-",V40/P40)</f>
        <v>0</v>
      </c>
      <c r="X40" s="185">
        <v>0</v>
      </c>
      <c r="Y40" s="186">
        <f>IFERROR(X40/P40,"-")</f>
        <v>0</v>
      </c>
      <c r="Z40" s="186" t="str">
        <f>IFERROR(X40/V40,"-")</f>
        <v>-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/>
      <c r="BF40" s="111">
        <f>IF(P40=0,"",IF(BE40=0,"",(BE40/P40)))</f>
        <v>0</v>
      </c>
      <c r="BG40" s="110"/>
      <c r="BH40" s="112" t="str">
        <f>IFERROR(BG40/BE40,"-")</f>
        <v>-</v>
      </c>
      <c r="BI40" s="113"/>
      <c r="BJ40" s="114" t="str">
        <f>IFERROR(BI40/BE40,"-")</f>
        <v>-</v>
      </c>
      <c r="BK40" s="115"/>
      <c r="BL40" s="115"/>
      <c r="BM40" s="115"/>
      <c r="BN40" s="117"/>
      <c r="BO40" s="118">
        <f>IF(P40=0,"",IF(BN40=0,"",(BN40/P40)))</f>
        <v>0</v>
      </c>
      <c r="BP40" s="119"/>
      <c r="BQ40" s="120" t="str">
        <f>IFERROR(BP40/BN40,"-")</f>
        <v>-</v>
      </c>
      <c r="BR40" s="121"/>
      <c r="BS40" s="122" t="str">
        <f>IFERROR(BR40/BN40,"-")</f>
        <v>-</v>
      </c>
      <c r="BT40" s="123"/>
      <c r="BU40" s="123"/>
      <c r="BV40" s="123"/>
      <c r="BW40" s="124">
        <v>1</v>
      </c>
      <c r="BX40" s="125">
        <f>IF(P40=0,"",IF(BW40=0,"",(BW40/P40)))</f>
        <v>1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>
        <f>AB41</f>
        <v>0.94444444444444</v>
      </c>
      <c r="B41" s="189" t="s">
        <v>156</v>
      </c>
      <c r="C41" s="189"/>
      <c r="D41" s="189" t="s">
        <v>157</v>
      </c>
      <c r="E41" s="189" t="s">
        <v>158</v>
      </c>
      <c r="F41" s="189" t="s">
        <v>65</v>
      </c>
      <c r="G41" s="88" t="s">
        <v>66</v>
      </c>
      <c r="H41" s="88" t="s">
        <v>154</v>
      </c>
      <c r="I41" s="190" t="s">
        <v>159</v>
      </c>
      <c r="J41" s="180">
        <v>36000</v>
      </c>
      <c r="K41" s="79">
        <v>1</v>
      </c>
      <c r="L41" s="79">
        <v>0</v>
      </c>
      <c r="M41" s="79">
        <v>25</v>
      </c>
      <c r="N41" s="89">
        <v>1</v>
      </c>
      <c r="O41" s="90">
        <v>0</v>
      </c>
      <c r="P41" s="91">
        <f>N41+O41</f>
        <v>1</v>
      </c>
      <c r="Q41" s="80">
        <f>IFERROR(P41/M41,"-")</f>
        <v>0.04</v>
      </c>
      <c r="R41" s="79">
        <v>0</v>
      </c>
      <c r="S41" s="79">
        <v>0</v>
      </c>
      <c r="T41" s="80">
        <f>IFERROR(R41/(P41),"-")</f>
        <v>0</v>
      </c>
      <c r="U41" s="186">
        <f>IFERROR(J41/SUM(N41:O42),"-")</f>
        <v>18000</v>
      </c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>
        <f>SUM(X41:X42)-SUM(J41:J42)</f>
        <v>-2000</v>
      </c>
      <c r="AB41" s="83">
        <f>SUM(X41:X42)/SUM(J41:J42)</f>
        <v>0.94444444444444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1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/>
      <c r="BO41" s="118">
        <f>IF(P41=0,"",IF(BN41=0,"",(BN41/P41)))</f>
        <v>0</v>
      </c>
      <c r="BP41" s="119"/>
      <c r="BQ41" s="120" t="str">
        <f>IFERROR(BP41/BN41,"-")</f>
        <v>-</v>
      </c>
      <c r="BR41" s="121"/>
      <c r="BS41" s="122" t="str">
        <f>IFERROR(BR41/BN41,"-")</f>
        <v>-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160</v>
      </c>
      <c r="C42" s="189"/>
      <c r="D42" s="189" t="s">
        <v>157</v>
      </c>
      <c r="E42" s="189" t="s">
        <v>158</v>
      </c>
      <c r="F42" s="189" t="s">
        <v>78</v>
      </c>
      <c r="G42" s="88"/>
      <c r="H42" s="88"/>
      <c r="I42" s="88"/>
      <c r="J42" s="180"/>
      <c r="K42" s="79">
        <v>13</v>
      </c>
      <c r="L42" s="79">
        <v>12</v>
      </c>
      <c r="M42" s="79">
        <v>5</v>
      </c>
      <c r="N42" s="89">
        <v>1</v>
      </c>
      <c r="O42" s="90">
        <v>0</v>
      </c>
      <c r="P42" s="91">
        <f>N42+O42</f>
        <v>1</v>
      </c>
      <c r="Q42" s="80">
        <f>IFERROR(P42/M42,"-")</f>
        <v>0.2</v>
      </c>
      <c r="R42" s="79">
        <v>1</v>
      </c>
      <c r="S42" s="79">
        <v>0</v>
      </c>
      <c r="T42" s="80">
        <f>IFERROR(R42/(P42),"-")</f>
        <v>1</v>
      </c>
      <c r="U42" s="186"/>
      <c r="V42" s="82">
        <v>1</v>
      </c>
      <c r="W42" s="80">
        <f>IF(P42=0,"-",V42/P42)</f>
        <v>1</v>
      </c>
      <c r="X42" s="185">
        <v>34000</v>
      </c>
      <c r="Y42" s="186">
        <f>IFERROR(X42/P42,"-")</f>
        <v>34000</v>
      </c>
      <c r="Z42" s="186">
        <f>IFERROR(X42/V42,"-")</f>
        <v>34000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1</v>
      </c>
      <c r="BP42" s="119">
        <v>1</v>
      </c>
      <c r="BQ42" s="120">
        <f>IFERROR(BP42/BN42,"-")</f>
        <v>1</v>
      </c>
      <c r="BR42" s="121">
        <v>34000</v>
      </c>
      <c r="BS42" s="122">
        <f>IFERROR(BR42/BN42,"-")</f>
        <v>34000</v>
      </c>
      <c r="BT42" s="123"/>
      <c r="BU42" s="123"/>
      <c r="BV42" s="123">
        <v>1</v>
      </c>
      <c r="BW42" s="124"/>
      <c r="BX42" s="125">
        <f>IF(P42=0,"",IF(BW42=0,"",(BW42/P42)))</f>
        <v>0</v>
      </c>
      <c r="BY42" s="126"/>
      <c r="BZ42" s="127" t="str">
        <f>IFERROR(BY42/BW42,"-")</f>
        <v>-</v>
      </c>
      <c r="CA42" s="128"/>
      <c r="CB42" s="129" t="str">
        <f>IFERROR(CA42/BW42,"-")</f>
        <v>-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1</v>
      </c>
      <c r="CP42" s="139">
        <v>34000</v>
      </c>
      <c r="CQ42" s="139">
        <v>34000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</v>
      </c>
      <c r="B43" s="189" t="s">
        <v>161</v>
      </c>
      <c r="C43" s="189"/>
      <c r="D43" s="189" t="s">
        <v>136</v>
      </c>
      <c r="E43" s="189" t="s">
        <v>162</v>
      </c>
      <c r="F43" s="189" t="s">
        <v>65</v>
      </c>
      <c r="G43" s="88" t="s">
        <v>66</v>
      </c>
      <c r="H43" s="88" t="s">
        <v>154</v>
      </c>
      <c r="I43" s="191" t="s">
        <v>71</v>
      </c>
      <c r="J43" s="180">
        <v>36000</v>
      </c>
      <c r="K43" s="79">
        <v>5</v>
      </c>
      <c r="L43" s="79">
        <v>0</v>
      </c>
      <c r="M43" s="79">
        <v>32</v>
      </c>
      <c r="N43" s="89">
        <v>0</v>
      </c>
      <c r="O43" s="90">
        <v>0</v>
      </c>
      <c r="P43" s="91">
        <f>N43+O43</f>
        <v>0</v>
      </c>
      <c r="Q43" s="80">
        <f>IFERROR(P43/M43,"-")</f>
        <v>0</v>
      </c>
      <c r="R43" s="79">
        <v>0</v>
      </c>
      <c r="S43" s="79">
        <v>0</v>
      </c>
      <c r="T43" s="80" t="str">
        <f>IFERROR(R43/(P43),"-")</f>
        <v>-</v>
      </c>
      <c r="U43" s="186" t="str">
        <f>IFERROR(J43/SUM(N43:O44),"-")</f>
        <v>-</v>
      </c>
      <c r="V43" s="82">
        <v>0</v>
      </c>
      <c r="W43" s="80" t="str">
        <f>IF(P43=0,"-",V43/P43)</f>
        <v>-</v>
      </c>
      <c r="X43" s="185">
        <v>0</v>
      </c>
      <c r="Y43" s="186" t="str">
        <f>IFERROR(X43/P43,"-")</f>
        <v>-</v>
      </c>
      <c r="Z43" s="186" t="str">
        <f>IFERROR(X43/V43,"-")</f>
        <v>-</v>
      </c>
      <c r="AA43" s="180">
        <f>SUM(X43:X44)-SUM(J43:J44)</f>
        <v>-36000</v>
      </c>
      <c r="AB43" s="83">
        <f>SUM(X43:X44)/SUM(J43:J44)</f>
        <v>0</v>
      </c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189" t="s">
        <v>163</v>
      </c>
      <c r="C44" s="189"/>
      <c r="D44" s="189" t="s">
        <v>136</v>
      </c>
      <c r="E44" s="189" t="s">
        <v>162</v>
      </c>
      <c r="F44" s="189" t="s">
        <v>78</v>
      </c>
      <c r="G44" s="88"/>
      <c r="H44" s="88"/>
      <c r="I44" s="88"/>
      <c r="J44" s="180"/>
      <c r="K44" s="79">
        <v>343</v>
      </c>
      <c r="L44" s="79">
        <v>13</v>
      </c>
      <c r="M44" s="79">
        <v>1</v>
      </c>
      <c r="N44" s="89">
        <v>0</v>
      </c>
      <c r="O44" s="90">
        <v>0</v>
      </c>
      <c r="P44" s="91">
        <f>N44+O44</f>
        <v>0</v>
      </c>
      <c r="Q44" s="80">
        <f>IFERROR(P44/M44,"-")</f>
        <v>0</v>
      </c>
      <c r="R44" s="79">
        <v>0</v>
      </c>
      <c r="S44" s="79">
        <v>0</v>
      </c>
      <c r="T44" s="80" t="str">
        <f>IFERROR(R44/(P44),"-")</f>
        <v>-</v>
      </c>
      <c r="U44" s="186"/>
      <c r="V44" s="82">
        <v>0</v>
      </c>
      <c r="W44" s="80" t="str">
        <f>IF(P44=0,"-",V44/P44)</f>
        <v>-</v>
      </c>
      <c r="X44" s="185">
        <v>0</v>
      </c>
      <c r="Y44" s="186" t="str">
        <f>IFERROR(X44/P44,"-")</f>
        <v>-</v>
      </c>
      <c r="Z44" s="186" t="str">
        <f>IFERROR(X44/V44,"-")</f>
        <v>-</v>
      </c>
      <c r="AA44" s="180"/>
      <c r="AB44" s="83"/>
      <c r="AC44" s="77"/>
      <c r="AD44" s="92"/>
      <c r="AE44" s="93" t="str">
        <f>IF(P44=0,"",IF(AD44=0,"",(AD44/P44)))</f>
        <v/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 t="str">
        <f>IF(P44=0,"",IF(AM44=0,"",(AM44/P44)))</f>
        <v/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 t="str">
        <f>IF(P44=0,"",IF(AV44=0,"",(AV44/P44)))</f>
        <v/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 t="str">
        <f>IF(P44=0,"",IF(BE44=0,"",(BE44/P44)))</f>
        <v/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/>
      <c r="BO44" s="118" t="str">
        <f>IF(P44=0,"",IF(BN44=0,"",(BN44/P44)))</f>
        <v/>
      </c>
      <c r="BP44" s="119"/>
      <c r="BQ44" s="120" t="str">
        <f>IFERROR(BP44/BN44,"-")</f>
        <v>-</v>
      </c>
      <c r="BR44" s="121"/>
      <c r="BS44" s="122" t="str">
        <f>IFERROR(BR44/BN44,"-")</f>
        <v>-</v>
      </c>
      <c r="BT44" s="123"/>
      <c r="BU44" s="123"/>
      <c r="BV44" s="123"/>
      <c r="BW44" s="124"/>
      <c r="BX44" s="125" t="str">
        <f>IF(P44=0,"",IF(BW44=0,"",(BW44/P44)))</f>
        <v/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 t="str">
        <f>IF(P44=0,"",IF(CF44=0,"",(CF44/P44)))</f>
        <v/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>
        <f>AB45</f>
        <v>3.2777777777778</v>
      </c>
      <c r="B45" s="189" t="s">
        <v>164</v>
      </c>
      <c r="C45" s="189"/>
      <c r="D45" s="189" t="s">
        <v>165</v>
      </c>
      <c r="E45" s="189" t="s">
        <v>166</v>
      </c>
      <c r="F45" s="189" t="s">
        <v>65</v>
      </c>
      <c r="G45" s="88" t="s">
        <v>66</v>
      </c>
      <c r="H45" s="88" t="s">
        <v>154</v>
      </c>
      <c r="I45" s="190" t="s">
        <v>167</v>
      </c>
      <c r="J45" s="180">
        <v>36000</v>
      </c>
      <c r="K45" s="79">
        <v>9</v>
      </c>
      <c r="L45" s="79">
        <v>0</v>
      </c>
      <c r="M45" s="79">
        <v>27</v>
      </c>
      <c r="N45" s="89">
        <v>2</v>
      </c>
      <c r="O45" s="90">
        <v>0</v>
      </c>
      <c r="P45" s="91">
        <f>N45+O45</f>
        <v>2</v>
      </c>
      <c r="Q45" s="80">
        <f>IFERROR(P45/M45,"-")</f>
        <v>0.074074074074074</v>
      </c>
      <c r="R45" s="79">
        <v>1</v>
      </c>
      <c r="S45" s="79">
        <v>0</v>
      </c>
      <c r="T45" s="80">
        <f>IFERROR(R45/(P45),"-")</f>
        <v>0.5</v>
      </c>
      <c r="U45" s="186">
        <f>IFERROR(J45/SUM(N45:O46),"-")</f>
        <v>12000</v>
      </c>
      <c r="V45" s="82">
        <v>1</v>
      </c>
      <c r="W45" s="80">
        <f>IF(P45=0,"-",V45/P45)</f>
        <v>0.5</v>
      </c>
      <c r="X45" s="185">
        <v>3000</v>
      </c>
      <c r="Y45" s="186">
        <f>IFERROR(X45/P45,"-")</f>
        <v>1500</v>
      </c>
      <c r="Z45" s="186">
        <f>IFERROR(X45/V45,"-")</f>
        <v>3000</v>
      </c>
      <c r="AA45" s="180">
        <f>SUM(X45:X46)-SUM(J45:J46)</f>
        <v>82000</v>
      </c>
      <c r="AB45" s="83">
        <f>SUM(X45:X46)/SUM(J45:J46)</f>
        <v>3.2777777777778</v>
      </c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>
        <v>1</v>
      </c>
      <c r="BO45" s="118">
        <f>IF(P45=0,"",IF(BN45=0,"",(BN45/P45)))</f>
        <v>0.5</v>
      </c>
      <c r="BP45" s="119">
        <v>1</v>
      </c>
      <c r="BQ45" s="120">
        <f>IFERROR(BP45/BN45,"-")</f>
        <v>1</v>
      </c>
      <c r="BR45" s="121">
        <v>3000</v>
      </c>
      <c r="BS45" s="122">
        <f>IFERROR(BR45/BN45,"-")</f>
        <v>3000</v>
      </c>
      <c r="BT45" s="123">
        <v>1</v>
      </c>
      <c r="BU45" s="123"/>
      <c r="BV45" s="123"/>
      <c r="BW45" s="124"/>
      <c r="BX45" s="125">
        <f>IF(P45=0,"",IF(BW45=0,"",(BW45/P45)))</f>
        <v>0</v>
      </c>
      <c r="BY45" s="126"/>
      <c r="BZ45" s="127" t="str">
        <f>IFERROR(BY45/BW45,"-")</f>
        <v>-</v>
      </c>
      <c r="CA45" s="128"/>
      <c r="CB45" s="129" t="str">
        <f>IFERROR(CA45/BW45,"-")</f>
        <v>-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1</v>
      </c>
      <c r="CP45" s="139">
        <v>3000</v>
      </c>
      <c r="CQ45" s="139">
        <v>3000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189" t="s">
        <v>168</v>
      </c>
      <c r="C46" s="189"/>
      <c r="D46" s="189" t="s">
        <v>165</v>
      </c>
      <c r="E46" s="189" t="s">
        <v>166</v>
      </c>
      <c r="F46" s="189" t="s">
        <v>78</v>
      </c>
      <c r="G46" s="88"/>
      <c r="H46" s="88"/>
      <c r="I46" s="88"/>
      <c r="J46" s="180"/>
      <c r="K46" s="79">
        <v>13</v>
      </c>
      <c r="L46" s="79">
        <v>11</v>
      </c>
      <c r="M46" s="79">
        <v>6</v>
      </c>
      <c r="N46" s="89">
        <v>1</v>
      </c>
      <c r="O46" s="90">
        <v>0</v>
      </c>
      <c r="P46" s="91">
        <f>N46+O46</f>
        <v>1</v>
      </c>
      <c r="Q46" s="80">
        <f>IFERROR(P46/M46,"-")</f>
        <v>0.16666666666667</v>
      </c>
      <c r="R46" s="79">
        <v>0</v>
      </c>
      <c r="S46" s="79">
        <v>0</v>
      </c>
      <c r="T46" s="80">
        <f>IFERROR(R46/(P46),"-")</f>
        <v>0</v>
      </c>
      <c r="U46" s="186"/>
      <c r="V46" s="82">
        <v>1</v>
      </c>
      <c r="W46" s="80">
        <f>IF(P46=0,"-",V46/P46)</f>
        <v>1</v>
      </c>
      <c r="X46" s="185">
        <v>115000</v>
      </c>
      <c r="Y46" s="186">
        <f>IFERROR(X46/P46,"-")</f>
        <v>115000</v>
      </c>
      <c r="Z46" s="186">
        <f>IFERROR(X46/V46,"-")</f>
        <v>115000</v>
      </c>
      <c r="AA46" s="18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/>
      <c r="BO46" s="118">
        <f>IF(P46=0,"",IF(BN46=0,"",(BN46/P46)))</f>
        <v>0</v>
      </c>
      <c r="BP46" s="119"/>
      <c r="BQ46" s="120" t="str">
        <f>IFERROR(BP46/BN46,"-")</f>
        <v>-</v>
      </c>
      <c r="BR46" s="121"/>
      <c r="BS46" s="122" t="str">
        <f>IFERROR(BR46/BN46,"-")</f>
        <v>-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>
        <v>1</v>
      </c>
      <c r="CG46" s="132">
        <f>IF(P46=0,"",IF(CF46=0,"",(CF46/P46)))</f>
        <v>1</v>
      </c>
      <c r="CH46" s="133">
        <v>1</v>
      </c>
      <c r="CI46" s="134">
        <f>IFERROR(CH46/CF46,"-")</f>
        <v>1</v>
      </c>
      <c r="CJ46" s="135">
        <v>115000</v>
      </c>
      <c r="CK46" s="136">
        <f>IFERROR(CJ46/CF46,"-")</f>
        <v>115000</v>
      </c>
      <c r="CL46" s="137"/>
      <c r="CM46" s="137"/>
      <c r="CN46" s="137">
        <v>1</v>
      </c>
      <c r="CO46" s="138">
        <v>1</v>
      </c>
      <c r="CP46" s="139">
        <v>115000</v>
      </c>
      <c r="CQ46" s="139">
        <v>115000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30"/>
      <c r="B47" s="85"/>
      <c r="C47" s="86"/>
      <c r="D47" s="86"/>
      <c r="E47" s="86"/>
      <c r="F47" s="87"/>
      <c r="G47" s="88"/>
      <c r="H47" s="88"/>
      <c r="I47" s="88"/>
      <c r="J47" s="181"/>
      <c r="K47" s="34"/>
      <c r="L47" s="34"/>
      <c r="M47" s="31"/>
      <c r="N47" s="23"/>
      <c r="O47" s="23"/>
      <c r="P47" s="23"/>
      <c r="Q47" s="32"/>
      <c r="R47" s="32"/>
      <c r="S47" s="23"/>
      <c r="T47" s="32"/>
      <c r="U47" s="187"/>
      <c r="V47" s="25"/>
      <c r="W47" s="25"/>
      <c r="X47" s="187"/>
      <c r="Y47" s="187"/>
      <c r="Z47" s="187"/>
      <c r="AA47" s="187"/>
      <c r="AB47" s="33"/>
      <c r="AC47" s="57"/>
      <c r="AD47" s="61"/>
      <c r="AE47" s="62"/>
      <c r="AF47" s="61"/>
      <c r="AG47" s="65"/>
      <c r="AH47" s="66"/>
      <c r="AI47" s="67"/>
      <c r="AJ47" s="68"/>
      <c r="AK47" s="68"/>
      <c r="AL47" s="68"/>
      <c r="AM47" s="61"/>
      <c r="AN47" s="62"/>
      <c r="AO47" s="61"/>
      <c r="AP47" s="65"/>
      <c r="AQ47" s="66"/>
      <c r="AR47" s="67"/>
      <c r="AS47" s="68"/>
      <c r="AT47" s="68"/>
      <c r="AU47" s="68"/>
      <c r="AV47" s="61"/>
      <c r="AW47" s="62"/>
      <c r="AX47" s="61"/>
      <c r="AY47" s="65"/>
      <c r="AZ47" s="66"/>
      <c r="BA47" s="67"/>
      <c r="BB47" s="68"/>
      <c r="BC47" s="68"/>
      <c r="BD47" s="68"/>
      <c r="BE47" s="61"/>
      <c r="BF47" s="62"/>
      <c r="BG47" s="61"/>
      <c r="BH47" s="65"/>
      <c r="BI47" s="66"/>
      <c r="BJ47" s="67"/>
      <c r="BK47" s="68"/>
      <c r="BL47" s="68"/>
      <c r="BM47" s="68"/>
      <c r="BN47" s="63"/>
      <c r="BO47" s="64"/>
      <c r="BP47" s="61"/>
      <c r="BQ47" s="65"/>
      <c r="BR47" s="66"/>
      <c r="BS47" s="67"/>
      <c r="BT47" s="68"/>
      <c r="BU47" s="68"/>
      <c r="BV47" s="68"/>
      <c r="BW47" s="63"/>
      <c r="BX47" s="64"/>
      <c r="BY47" s="61"/>
      <c r="BZ47" s="65"/>
      <c r="CA47" s="66"/>
      <c r="CB47" s="67"/>
      <c r="CC47" s="68"/>
      <c r="CD47" s="68"/>
      <c r="CE47" s="68"/>
      <c r="CF47" s="63"/>
      <c r="CG47" s="64"/>
      <c r="CH47" s="61"/>
      <c r="CI47" s="65"/>
      <c r="CJ47" s="66"/>
      <c r="CK47" s="67"/>
      <c r="CL47" s="68"/>
      <c r="CM47" s="68"/>
      <c r="CN47" s="68"/>
      <c r="CO47" s="69"/>
      <c r="CP47" s="66"/>
      <c r="CQ47" s="66"/>
      <c r="CR47" s="66"/>
      <c r="CS47" s="70"/>
    </row>
    <row r="48" spans="1:98">
      <c r="A48" s="30"/>
      <c r="B48" s="37"/>
      <c r="C48" s="21"/>
      <c r="D48" s="21"/>
      <c r="E48" s="21"/>
      <c r="F48" s="22"/>
      <c r="G48" s="36"/>
      <c r="H48" s="36"/>
      <c r="I48" s="73"/>
      <c r="J48" s="182"/>
      <c r="K48" s="34"/>
      <c r="L48" s="34"/>
      <c r="M48" s="31"/>
      <c r="N48" s="23"/>
      <c r="O48" s="23"/>
      <c r="P48" s="23"/>
      <c r="Q48" s="32"/>
      <c r="R48" s="32"/>
      <c r="S48" s="23"/>
      <c r="T48" s="32"/>
      <c r="U48" s="187"/>
      <c r="V48" s="25"/>
      <c r="W48" s="25"/>
      <c r="X48" s="187"/>
      <c r="Y48" s="187"/>
      <c r="Z48" s="187"/>
      <c r="AA48" s="187"/>
      <c r="AB48" s="33"/>
      <c r="AC48" s="59"/>
      <c r="AD48" s="61"/>
      <c r="AE48" s="62"/>
      <c r="AF48" s="61"/>
      <c r="AG48" s="65"/>
      <c r="AH48" s="66"/>
      <c r="AI48" s="67"/>
      <c r="AJ48" s="68"/>
      <c r="AK48" s="68"/>
      <c r="AL48" s="68"/>
      <c r="AM48" s="61"/>
      <c r="AN48" s="62"/>
      <c r="AO48" s="61"/>
      <c r="AP48" s="65"/>
      <c r="AQ48" s="66"/>
      <c r="AR48" s="67"/>
      <c r="AS48" s="68"/>
      <c r="AT48" s="68"/>
      <c r="AU48" s="68"/>
      <c r="AV48" s="61"/>
      <c r="AW48" s="62"/>
      <c r="AX48" s="61"/>
      <c r="AY48" s="65"/>
      <c r="AZ48" s="66"/>
      <c r="BA48" s="67"/>
      <c r="BB48" s="68"/>
      <c r="BC48" s="68"/>
      <c r="BD48" s="68"/>
      <c r="BE48" s="61"/>
      <c r="BF48" s="62"/>
      <c r="BG48" s="61"/>
      <c r="BH48" s="65"/>
      <c r="BI48" s="66"/>
      <c r="BJ48" s="67"/>
      <c r="BK48" s="68"/>
      <c r="BL48" s="68"/>
      <c r="BM48" s="68"/>
      <c r="BN48" s="63"/>
      <c r="BO48" s="64"/>
      <c r="BP48" s="61"/>
      <c r="BQ48" s="65"/>
      <c r="BR48" s="66"/>
      <c r="BS48" s="67"/>
      <c r="BT48" s="68"/>
      <c r="BU48" s="68"/>
      <c r="BV48" s="68"/>
      <c r="BW48" s="63"/>
      <c r="BX48" s="64"/>
      <c r="BY48" s="61"/>
      <c r="BZ48" s="65"/>
      <c r="CA48" s="66"/>
      <c r="CB48" s="67"/>
      <c r="CC48" s="68"/>
      <c r="CD48" s="68"/>
      <c r="CE48" s="68"/>
      <c r="CF48" s="63"/>
      <c r="CG48" s="64"/>
      <c r="CH48" s="61"/>
      <c r="CI48" s="65"/>
      <c r="CJ48" s="66"/>
      <c r="CK48" s="67"/>
      <c r="CL48" s="68"/>
      <c r="CM48" s="68"/>
      <c r="CN48" s="68"/>
      <c r="CO48" s="69"/>
      <c r="CP48" s="66"/>
      <c r="CQ48" s="66"/>
      <c r="CR48" s="66"/>
      <c r="CS48" s="70"/>
    </row>
    <row r="49" spans="1:98">
      <c r="A49" s="19">
        <f>AB49</f>
        <v>1.1489434219496</v>
      </c>
      <c r="B49" s="39"/>
      <c r="C49" s="39"/>
      <c r="D49" s="39"/>
      <c r="E49" s="39"/>
      <c r="F49" s="39"/>
      <c r="G49" s="40" t="s">
        <v>169</v>
      </c>
      <c r="H49" s="40"/>
      <c r="I49" s="40"/>
      <c r="J49" s="183">
        <f>SUM(J6:J48)</f>
        <v>2934000</v>
      </c>
      <c r="K49" s="41">
        <f>SUM(K6:K48)</f>
        <v>1459</v>
      </c>
      <c r="L49" s="41">
        <f>SUM(L6:L48)</f>
        <v>489</v>
      </c>
      <c r="M49" s="41">
        <f>SUM(M6:M48)</f>
        <v>1782</v>
      </c>
      <c r="N49" s="41">
        <f>SUM(N6:N48)</f>
        <v>188</v>
      </c>
      <c r="O49" s="41">
        <f>SUM(O6:O48)</f>
        <v>3</v>
      </c>
      <c r="P49" s="41">
        <f>SUM(P6:P48)</f>
        <v>191</v>
      </c>
      <c r="Q49" s="42">
        <f>IFERROR(P49/M49,"-")</f>
        <v>0.10718294051627</v>
      </c>
      <c r="R49" s="76">
        <f>SUM(R6:R48)</f>
        <v>83</v>
      </c>
      <c r="S49" s="76">
        <f>SUM(S6:S48)</f>
        <v>26</v>
      </c>
      <c r="T49" s="42">
        <f>IFERROR(R49/P49,"-")</f>
        <v>0.43455497382199</v>
      </c>
      <c r="U49" s="188">
        <f>IFERROR(J49/P49,"-")</f>
        <v>15361.256544503</v>
      </c>
      <c r="V49" s="44">
        <f>SUM(V6:V48)</f>
        <v>59</v>
      </c>
      <c r="W49" s="42">
        <f>IFERROR(V49/P49,"-")</f>
        <v>0.30890052356021</v>
      </c>
      <c r="X49" s="183">
        <f>SUM(X6:X48)</f>
        <v>3371000</v>
      </c>
      <c r="Y49" s="183">
        <f>IFERROR(X49/P49,"-")</f>
        <v>17649.214659686</v>
      </c>
      <c r="Z49" s="183">
        <f>IFERROR(X49/V49,"-")</f>
        <v>57135.593220339</v>
      </c>
      <c r="AA49" s="183">
        <f>X49-J49</f>
        <v>437000</v>
      </c>
      <c r="AB49" s="45">
        <f>X49/J49</f>
        <v>1.1489434219496</v>
      </c>
      <c r="AC49" s="58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5"/>
    <mergeCell ref="J11:J15"/>
    <mergeCell ref="U11:U15"/>
    <mergeCell ref="AA11:AA15"/>
    <mergeCell ref="AB11:AB15"/>
    <mergeCell ref="A16:A20"/>
    <mergeCell ref="J16:J20"/>
    <mergeCell ref="U16:U20"/>
    <mergeCell ref="AA16:AA20"/>
    <mergeCell ref="AB16:AB20"/>
    <mergeCell ref="A21:A28"/>
    <mergeCell ref="J21:J28"/>
    <mergeCell ref="U21:U28"/>
    <mergeCell ref="AA21:AA28"/>
    <mergeCell ref="AB21:AB28"/>
    <mergeCell ref="A29:A33"/>
    <mergeCell ref="J29:J33"/>
    <mergeCell ref="U29:U33"/>
    <mergeCell ref="AA29:AA33"/>
    <mergeCell ref="AB29:AB33"/>
    <mergeCell ref="A34:A38"/>
    <mergeCell ref="J34:J38"/>
    <mergeCell ref="U34:U38"/>
    <mergeCell ref="AA34:AA38"/>
    <mergeCell ref="AB34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170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189" t="s">
        <v>171</v>
      </c>
      <c r="C6" s="189" t="s">
        <v>172</v>
      </c>
      <c r="D6" s="189" t="s">
        <v>173</v>
      </c>
      <c r="E6" s="189"/>
      <c r="F6" s="189" t="s">
        <v>65</v>
      </c>
      <c r="G6" s="88" t="s">
        <v>174</v>
      </c>
      <c r="H6" s="88" t="s">
        <v>175</v>
      </c>
      <c r="I6" s="88" t="s">
        <v>176</v>
      </c>
      <c r="J6" s="180">
        <v>90000</v>
      </c>
      <c r="K6" s="79">
        <v>0</v>
      </c>
      <c r="L6" s="79">
        <v>0</v>
      </c>
      <c r="M6" s="79">
        <v>2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11250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-90000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177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24</v>
      </c>
      <c r="L7" s="79">
        <v>16</v>
      </c>
      <c r="M7" s="79">
        <v>24</v>
      </c>
      <c r="N7" s="89">
        <v>8</v>
      </c>
      <c r="O7" s="90">
        <v>0</v>
      </c>
      <c r="P7" s="91">
        <f>N7+O7</f>
        <v>8</v>
      </c>
      <c r="Q7" s="80">
        <f>IFERROR(P7/M7,"-")</f>
        <v>0.33333333333333</v>
      </c>
      <c r="R7" s="79">
        <v>3</v>
      </c>
      <c r="S7" s="79">
        <v>0</v>
      </c>
      <c r="T7" s="80">
        <f>IFERROR(R7/(P7),"-")</f>
        <v>0.375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7</v>
      </c>
      <c r="BO7" s="118">
        <f>IF(P7=0,"",IF(BN7=0,"",(BN7/P7)))</f>
        <v>0.875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0.125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1.8666666666667</v>
      </c>
      <c r="B8" s="189" t="s">
        <v>178</v>
      </c>
      <c r="C8" s="189" t="s">
        <v>179</v>
      </c>
      <c r="D8" s="189" t="s">
        <v>180</v>
      </c>
      <c r="E8" s="189"/>
      <c r="F8" s="189" t="s">
        <v>65</v>
      </c>
      <c r="G8" s="88" t="s">
        <v>181</v>
      </c>
      <c r="H8" s="88" t="s">
        <v>182</v>
      </c>
      <c r="I8" s="88" t="s">
        <v>183</v>
      </c>
      <c r="J8" s="180">
        <v>90000</v>
      </c>
      <c r="K8" s="79">
        <v>7</v>
      </c>
      <c r="L8" s="79">
        <v>0</v>
      </c>
      <c r="M8" s="79">
        <v>14</v>
      </c>
      <c r="N8" s="89">
        <v>3</v>
      </c>
      <c r="O8" s="90">
        <v>0</v>
      </c>
      <c r="P8" s="91">
        <f>N8+O8</f>
        <v>3</v>
      </c>
      <c r="Q8" s="80">
        <f>IFERROR(P8/M8,"-")</f>
        <v>0.21428571428571</v>
      </c>
      <c r="R8" s="79">
        <v>1</v>
      </c>
      <c r="S8" s="79">
        <v>1</v>
      </c>
      <c r="T8" s="80">
        <f>IFERROR(R8/(P8),"-")</f>
        <v>0.33333333333333</v>
      </c>
      <c r="U8" s="186">
        <f>IFERROR(J8/SUM(N8:O9),"-")</f>
        <v>7500</v>
      </c>
      <c r="V8" s="82">
        <v>1</v>
      </c>
      <c r="W8" s="80">
        <f>IF(P8=0,"-",V8/P8)</f>
        <v>0.33333333333333</v>
      </c>
      <c r="X8" s="185">
        <v>148000</v>
      </c>
      <c r="Y8" s="186">
        <f>IFERROR(X8/P8,"-")</f>
        <v>49333.333333333</v>
      </c>
      <c r="Z8" s="186">
        <f>IFERROR(X8/V8,"-")</f>
        <v>148000</v>
      </c>
      <c r="AA8" s="180">
        <f>SUM(X8:X9)-SUM(J8:J9)</f>
        <v>78000</v>
      </c>
      <c r="AB8" s="83">
        <f>SUM(X8:X9)/SUM(J8:J9)</f>
        <v>1.8666666666667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0.66666666666667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1</v>
      </c>
      <c r="BO8" s="118">
        <f>IF(P8=0,"",IF(BN8=0,"",(BN8/P8)))</f>
        <v>0.33333333333333</v>
      </c>
      <c r="BP8" s="119">
        <v>1</v>
      </c>
      <c r="BQ8" s="120">
        <f>IFERROR(BP8/BN8,"-")</f>
        <v>1</v>
      </c>
      <c r="BR8" s="121">
        <v>148000</v>
      </c>
      <c r="BS8" s="122">
        <f>IFERROR(BR8/BN8,"-")</f>
        <v>148000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148000</v>
      </c>
      <c r="CQ8" s="139">
        <v>148000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184</v>
      </c>
      <c r="C9" s="189"/>
      <c r="D9" s="189"/>
      <c r="E9" s="189"/>
      <c r="F9" s="189" t="s">
        <v>78</v>
      </c>
      <c r="G9" s="88"/>
      <c r="H9" s="88"/>
      <c r="I9" s="88"/>
      <c r="J9" s="180"/>
      <c r="K9" s="79">
        <v>35</v>
      </c>
      <c r="L9" s="79">
        <v>24</v>
      </c>
      <c r="M9" s="79">
        <v>17</v>
      </c>
      <c r="N9" s="89">
        <v>9</v>
      </c>
      <c r="O9" s="90">
        <v>0</v>
      </c>
      <c r="P9" s="91">
        <f>N9+O9</f>
        <v>9</v>
      </c>
      <c r="Q9" s="80">
        <f>IFERROR(P9/M9,"-")</f>
        <v>0.52941176470588</v>
      </c>
      <c r="R9" s="79">
        <v>2</v>
      </c>
      <c r="S9" s="79">
        <v>2</v>
      </c>
      <c r="T9" s="80">
        <f>IFERROR(R9/(P9),"-")</f>
        <v>0.22222222222222</v>
      </c>
      <c r="U9" s="186"/>
      <c r="V9" s="82">
        <v>1</v>
      </c>
      <c r="W9" s="80">
        <f>IF(P9=0,"-",V9/P9)</f>
        <v>0.11111111111111</v>
      </c>
      <c r="X9" s="185">
        <v>20000</v>
      </c>
      <c r="Y9" s="186">
        <f>IFERROR(X9/P9,"-")</f>
        <v>2222.2222222222</v>
      </c>
      <c r="Z9" s="186">
        <f>IFERROR(X9/V9,"-")</f>
        <v>20000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0.11111111111111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0.22222222222222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3</v>
      </c>
      <c r="BO9" s="118">
        <f>IF(P9=0,"",IF(BN9=0,"",(BN9/P9)))</f>
        <v>0.33333333333333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3</v>
      </c>
      <c r="BX9" s="125">
        <f>IF(P9=0,"",IF(BW9=0,"",(BW9/P9)))</f>
        <v>0.33333333333333</v>
      </c>
      <c r="BY9" s="126">
        <v>1</v>
      </c>
      <c r="BZ9" s="127">
        <f>IFERROR(BY9/BW9,"-")</f>
        <v>0.33333333333333</v>
      </c>
      <c r="CA9" s="128">
        <v>20000</v>
      </c>
      <c r="CB9" s="129">
        <f>IFERROR(CA9/BW9,"-")</f>
        <v>6666.6666666667</v>
      </c>
      <c r="CC9" s="130"/>
      <c r="CD9" s="130">
        <v>1</v>
      </c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20000</v>
      </c>
      <c r="CQ9" s="139">
        <v>20000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2.3333333333333</v>
      </c>
      <c r="B10" s="189" t="s">
        <v>185</v>
      </c>
      <c r="C10" s="189" t="s">
        <v>172</v>
      </c>
      <c r="D10" s="189" t="s">
        <v>186</v>
      </c>
      <c r="E10" s="189"/>
      <c r="F10" s="189" t="s">
        <v>65</v>
      </c>
      <c r="G10" s="88" t="s">
        <v>187</v>
      </c>
      <c r="H10" s="88" t="s">
        <v>188</v>
      </c>
      <c r="I10" s="88" t="s">
        <v>189</v>
      </c>
      <c r="J10" s="180">
        <v>54000</v>
      </c>
      <c r="K10" s="79">
        <v>5</v>
      </c>
      <c r="L10" s="79">
        <v>0</v>
      </c>
      <c r="M10" s="79">
        <v>13</v>
      </c>
      <c r="N10" s="89">
        <v>2</v>
      </c>
      <c r="O10" s="90">
        <v>0</v>
      </c>
      <c r="P10" s="91">
        <f>N10+O10</f>
        <v>2</v>
      </c>
      <c r="Q10" s="80">
        <f>IFERROR(P10/M10,"-")</f>
        <v>0.15384615384615</v>
      </c>
      <c r="R10" s="79">
        <v>0</v>
      </c>
      <c r="S10" s="79">
        <v>1</v>
      </c>
      <c r="T10" s="80">
        <f>IFERROR(R10/(P10),"-")</f>
        <v>0</v>
      </c>
      <c r="U10" s="186">
        <f>IFERROR(J10/SUM(N10:O11),"-")</f>
        <v>9000</v>
      </c>
      <c r="V10" s="82">
        <v>1</v>
      </c>
      <c r="W10" s="80">
        <f>IF(P10=0,"-",V10/P10)</f>
        <v>0.5</v>
      </c>
      <c r="X10" s="185">
        <v>5000</v>
      </c>
      <c r="Y10" s="186">
        <f>IFERROR(X10/P10,"-")</f>
        <v>2500</v>
      </c>
      <c r="Z10" s="186">
        <f>IFERROR(X10/V10,"-")</f>
        <v>5000</v>
      </c>
      <c r="AA10" s="180">
        <f>SUM(X10:X11)-SUM(J10:J11)</f>
        <v>72000</v>
      </c>
      <c r="AB10" s="83">
        <f>SUM(X10:X11)/SUM(J10:J11)</f>
        <v>2.3333333333333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2</v>
      </c>
      <c r="AW10" s="105">
        <f>IF(P10=0,"",IF(AV10=0,"",(AV10/P10)))</f>
        <v>1</v>
      </c>
      <c r="AX10" s="104">
        <v>1</v>
      </c>
      <c r="AY10" s="106">
        <f>IFERROR(AX10/AV10,"-")</f>
        <v>0.5</v>
      </c>
      <c r="AZ10" s="107">
        <v>5000</v>
      </c>
      <c r="BA10" s="108">
        <f>IFERROR(AZ10/AV10,"-")</f>
        <v>2500</v>
      </c>
      <c r="BB10" s="109">
        <v>1</v>
      </c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5000</v>
      </c>
      <c r="CQ10" s="139">
        <v>5000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190</v>
      </c>
      <c r="C11" s="189"/>
      <c r="D11" s="189"/>
      <c r="E11" s="189"/>
      <c r="F11" s="189" t="s">
        <v>78</v>
      </c>
      <c r="G11" s="88"/>
      <c r="H11" s="88"/>
      <c r="I11" s="88"/>
      <c r="J11" s="180"/>
      <c r="K11" s="79">
        <v>24</v>
      </c>
      <c r="L11" s="79">
        <v>20</v>
      </c>
      <c r="M11" s="79">
        <v>15</v>
      </c>
      <c r="N11" s="89">
        <v>4</v>
      </c>
      <c r="O11" s="90">
        <v>0</v>
      </c>
      <c r="P11" s="91">
        <f>N11+O11</f>
        <v>4</v>
      </c>
      <c r="Q11" s="80">
        <f>IFERROR(P11/M11,"-")</f>
        <v>0.26666666666667</v>
      </c>
      <c r="R11" s="79">
        <v>3</v>
      </c>
      <c r="S11" s="79">
        <v>0</v>
      </c>
      <c r="T11" s="80">
        <f>IFERROR(R11/(P11),"-")</f>
        <v>0.75</v>
      </c>
      <c r="U11" s="186"/>
      <c r="V11" s="82">
        <v>2</v>
      </c>
      <c r="W11" s="80">
        <f>IF(P11=0,"-",V11/P11)</f>
        <v>0.5</v>
      </c>
      <c r="X11" s="185">
        <v>121000</v>
      </c>
      <c r="Y11" s="186">
        <f>IFERROR(X11/P11,"-")</f>
        <v>30250</v>
      </c>
      <c r="Z11" s="186">
        <f>IFERROR(X11/V11,"-")</f>
        <v>60500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>
        <v>1</v>
      </c>
      <c r="AW11" s="105">
        <f>IF(P11=0,"",IF(AV11=0,"",(AV11/P11)))</f>
        <v>0.25</v>
      </c>
      <c r="AX11" s="104">
        <v>1</v>
      </c>
      <c r="AY11" s="106">
        <f>IFERROR(AX11/AV11,"-")</f>
        <v>1</v>
      </c>
      <c r="AZ11" s="107">
        <v>13000</v>
      </c>
      <c r="BA11" s="108">
        <f>IFERROR(AZ11/AV11,"-")</f>
        <v>13000</v>
      </c>
      <c r="BB11" s="109"/>
      <c r="BC11" s="109"/>
      <c r="BD11" s="109">
        <v>1</v>
      </c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>
        <v>2</v>
      </c>
      <c r="BX11" s="125">
        <f>IF(P11=0,"",IF(BW11=0,"",(BW11/P11)))</f>
        <v>0.5</v>
      </c>
      <c r="BY11" s="126">
        <v>1</v>
      </c>
      <c r="BZ11" s="127">
        <f>IFERROR(BY11/BW11,"-")</f>
        <v>0.5</v>
      </c>
      <c r="CA11" s="128">
        <v>108000</v>
      </c>
      <c r="CB11" s="129">
        <f>IFERROR(CA11/BW11,"-")</f>
        <v>54000</v>
      </c>
      <c r="CC11" s="130"/>
      <c r="CD11" s="130"/>
      <c r="CE11" s="130">
        <v>1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2</v>
      </c>
      <c r="CP11" s="139">
        <v>121000</v>
      </c>
      <c r="CQ11" s="139">
        <v>108000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9.0625</v>
      </c>
      <c r="B12" s="189" t="s">
        <v>191</v>
      </c>
      <c r="C12" s="189" t="s">
        <v>172</v>
      </c>
      <c r="D12" s="189" t="s">
        <v>186</v>
      </c>
      <c r="E12" s="189"/>
      <c r="F12" s="189" t="s">
        <v>65</v>
      </c>
      <c r="G12" s="88" t="s">
        <v>192</v>
      </c>
      <c r="H12" s="88" t="s">
        <v>188</v>
      </c>
      <c r="I12" s="88" t="s">
        <v>189</v>
      </c>
      <c r="J12" s="180">
        <v>48000</v>
      </c>
      <c r="K12" s="79">
        <v>21</v>
      </c>
      <c r="L12" s="79">
        <v>0</v>
      </c>
      <c r="M12" s="79">
        <v>55</v>
      </c>
      <c r="N12" s="89">
        <v>11</v>
      </c>
      <c r="O12" s="90">
        <v>0</v>
      </c>
      <c r="P12" s="91">
        <f>N12+O12</f>
        <v>11</v>
      </c>
      <c r="Q12" s="80">
        <f>IFERROR(P12/M12,"-")</f>
        <v>0.2</v>
      </c>
      <c r="R12" s="79">
        <v>2</v>
      </c>
      <c r="S12" s="79">
        <v>4</v>
      </c>
      <c r="T12" s="80">
        <f>IFERROR(R12/(P12),"-")</f>
        <v>0.18181818181818</v>
      </c>
      <c r="U12" s="186">
        <f>IFERROR(J12/SUM(N12:O13),"-")</f>
        <v>1714.2857142857</v>
      </c>
      <c r="V12" s="82">
        <v>2</v>
      </c>
      <c r="W12" s="80">
        <f>IF(P12=0,"-",V12/P12)</f>
        <v>0.18181818181818</v>
      </c>
      <c r="X12" s="185">
        <v>36000</v>
      </c>
      <c r="Y12" s="186">
        <f>IFERROR(X12/P12,"-")</f>
        <v>3272.7272727273</v>
      </c>
      <c r="Z12" s="186">
        <f>IFERROR(X12/V12,"-")</f>
        <v>18000</v>
      </c>
      <c r="AA12" s="180">
        <f>SUM(X12:X13)-SUM(J12:J13)</f>
        <v>387000</v>
      </c>
      <c r="AB12" s="83">
        <f>SUM(X12:X13)/SUM(J12:J13)</f>
        <v>9.0625</v>
      </c>
      <c r="AC12" s="77"/>
      <c r="AD12" s="92">
        <v>1</v>
      </c>
      <c r="AE12" s="93">
        <f>IF(P12=0,"",IF(AD12=0,"",(AD12/P12)))</f>
        <v>0.090909090909091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3</v>
      </c>
      <c r="AN12" s="99">
        <f>IF(P12=0,"",IF(AM12=0,"",(AM12/P12)))</f>
        <v>0.27272727272727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0.27272727272727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0.27272727272727</v>
      </c>
      <c r="BP12" s="119">
        <v>2</v>
      </c>
      <c r="BQ12" s="120">
        <f>IFERROR(BP12/BN12,"-")</f>
        <v>0.66666666666667</v>
      </c>
      <c r="BR12" s="121">
        <v>36000</v>
      </c>
      <c r="BS12" s="122">
        <f>IFERROR(BR12/BN12,"-")</f>
        <v>12000</v>
      </c>
      <c r="BT12" s="123">
        <v>1</v>
      </c>
      <c r="BU12" s="123"/>
      <c r="BV12" s="123">
        <v>1</v>
      </c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>
        <v>1</v>
      </c>
      <c r="CG12" s="132">
        <f>IF(P12=0,"",IF(CF12=0,"",(CF12/P12)))</f>
        <v>0.090909090909091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2</v>
      </c>
      <c r="CP12" s="139">
        <v>36000</v>
      </c>
      <c r="CQ12" s="139">
        <v>33000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193</v>
      </c>
      <c r="C13" s="189"/>
      <c r="D13" s="189"/>
      <c r="E13" s="189"/>
      <c r="F13" s="189" t="s">
        <v>78</v>
      </c>
      <c r="G13" s="88"/>
      <c r="H13" s="88"/>
      <c r="I13" s="88"/>
      <c r="J13" s="180"/>
      <c r="K13" s="79">
        <v>68</v>
      </c>
      <c r="L13" s="79">
        <v>54</v>
      </c>
      <c r="M13" s="79">
        <v>71</v>
      </c>
      <c r="N13" s="89">
        <v>17</v>
      </c>
      <c r="O13" s="90">
        <v>0</v>
      </c>
      <c r="P13" s="91">
        <f>N13+O13</f>
        <v>17</v>
      </c>
      <c r="Q13" s="80">
        <f>IFERROR(P13/M13,"-")</f>
        <v>0.23943661971831</v>
      </c>
      <c r="R13" s="79">
        <v>4</v>
      </c>
      <c r="S13" s="79">
        <v>5</v>
      </c>
      <c r="T13" s="80">
        <f>IFERROR(R13/(P13),"-")</f>
        <v>0.23529411764706</v>
      </c>
      <c r="U13" s="186"/>
      <c r="V13" s="82">
        <v>6</v>
      </c>
      <c r="W13" s="80">
        <f>IF(P13=0,"-",V13/P13)</f>
        <v>0.35294117647059</v>
      </c>
      <c r="X13" s="185">
        <v>399000</v>
      </c>
      <c r="Y13" s="186">
        <f>IFERROR(X13/P13,"-")</f>
        <v>23470.588235294</v>
      </c>
      <c r="Z13" s="186">
        <f>IFERROR(X13/V13,"-")</f>
        <v>66500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>
        <v>1</v>
      </c>
      <c r="AN13" s="99">
        <f>IF(P13=0,"",IF(AM13=0,"",(AM13/P13)))</f>
        <v>0.058823529411765</v>
      </c>
      <c r="AO13" s="98">
        <v>1</v>
      </c>
      <c r="AP13" s="100">
        <f>IFERROR(AO13/AM13,"-")</f>
        <v>1</v>
      </c>
      <c r="AQ13" s="101">
        <v>43000</v>
      </c>
      <c r="AR13" s="102">
        <f>IFERROR(AQ13/AM13,"-")</f>
        <v>43000</v>
      </c>
      <c r="AS13" s="103"/>
      <c r="AT13" s="103"/>
      <c r="AU13" s="103">
        <v>1</v>
      </c>
      <c r="AV13" s="104">
        <v>1</v>
      </c>
      <c r="AW13" s="105">
        <f>IF(P13=0,"",IF(AV13=0,"",(AV13/P13)))</f>
        <v>0.058823529411765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5</v>
      </c>
      <c r="BF13" s="111">
        <f>IF(P13=0,"",IF(BE13=0,"",(BE13/P13)))</f>
        <v>0.29411764705882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8</v>
      </c>
      <c r="BO13" s="118">
        <f>IF(P13=0,"",IF(BN13=0,"",(BN13/P13)))</f>
        <v>0.47058823529412</v>
      </c>
      <c r="BP13" s="119">
        <v>4</v>
      </c>
      <c r="BQ13" s="120">
        <f>IFERROR(BP13/BN13,"-")</f>
        <v>0.5</v>
      </c>
      <c r="BR13" s="121">
        <v>353000</v>
      </c>
      <c r="BS13" s="122">
        <f>IFERROR(BR13/BN13,"-")</f>
        <v>44125</v>
      </c>
      <c r="BT13" s="123">
        <v>1</v>
      </c>
      <c r="BU13" s="123">
        <v>1</v>
      </c>
      <c r="BV13" s="123">
        <v>2</v>
      </c>
      <c r="BW13" s="124">
        <v>2</v>
      </c>
      <c r="BX13" s="125">
        <f>IF(P13=0,"",IF(BW13=0,"",(BW13/P13)))</f>
        <v>0.11764705882353</v>
      </c>
      <c r="BY13" s="126">
        <v>1</v>
      </c>
      <c r="BZ13" s="127">
        <f>IFERROR(BY13/BW13,"-")</f>
        <v>0.5</v>
      </c>
      <c r="CA13" s="128">
        <v>3000</v>
      </c>
      <c r="CB13" s="129">
        <f>IFERROR(CA13/BW13,"-")</f>
        <v>1500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6</v>
      </c>
      <c r="CP13" s="139">
        <v>399000</v>
      </c>
      <c r="CQ13" s="139">
        <v>310000</v>
      </c>
      <c r="CR13" s="139"/>
      <c r="CS13" s="140" t="str">
        <f>IF(AND(CQ13=0,CR13=0),"",IF(AND(CQ13&lt;=100000,CR13&lt;=100000),"",IF(CQ13/CP13&gt;0.7,"男高",IF(CR13/CP13&gt;0.7,"女高",""))))</f>
        <v>男高</v>
      </c>
    </row>
    <row r="14" spans="1:98">
      <c r="A14" s="78">
        <f>AB14</f>
        <v>1.9473684210526</v>
      </c>
      <c r="B14" s="189" t="s">
        <v>194</v>
      </c>
      <c r="C14" s="189" t="s">
        <v>195</v>
      </c>
      <c r="D14" s="189" t="s">
        <v>180</v>
      </c>
      <c r="E14" s="189"/>
      <c r="F14" s="189" t="s">
        <v>65</v>
      </c>
      <c r="G14" s="88" t="s">
        <v>196</v>
      </c>
      <c r="H14" s="88" t="s">
        <v>182</v>
      </c>
      <c r="I14" s="88" t="s">
        <v>94</v>
      </c>
      <c r="J14" s="180">
        <v>114000</v>
      </c>
      <c r="K14" s="79">
        <v>33</v>
      </c>
      <c r="L14" s="79">
        <v>0</v>
      </c>
      <c r="M14" s="79">
        <v>99</v>
      </c>
      <c r="N14" s="89">
        <v>8</v>
      </c>
      <c r="O14" s="90">
        <v>0</v>
      </c>
      <c r="P14" s="91">
        <f>N14+O14</f>
        <v>8</v>
      </c>
      <c r="Q14" s="80">
        <f>IFERROR(P14/M14,"-")</f>
        <v>0.080808080808081</v>
      </c>
      <c r="R14" s="79">
        <v>3</v>
      </c>
      <c r="S14" s="79">
        <v>3</v>
      </c>
      <c r="T14" s="80">
        <f>IFERROR(R14/(P14),"-")</f>
        <v>0.375</v>
      </c>
      <c r="U14" s="186">
        <f>IFERROR(J14/SUM(N14:O15),"-")</f>
        <v>4560</v>
      </c>
      <c r="V14" s="82">
        <v>4</v>
      </c>
      <c r="W14" s="80">
        <f>IF(P14=0,"-",V14/P14)</f>
        <v>0.5</v>
      </c>
      <c r="X14" s="185">
        <v>185000</v>
      </c>
      <c r="Y14" s="186">
        <f>IFERROR(X14/P14,"-")</f>
        <v>23125</v>
      </c>
      <c r="Z14" s="186">
        <f>IFERROR(X14/V14,"-")</f>
        <v>46250</v>
      </c>
      <c r="AA14" s="180">
        <f>SUM(X14:X15)-SUM(J14:J15)</f>
        <v>108000</v>
      </c>
      <c r="AB14" s="83">
        <f>SUM(X14:X15)/SUM(J14:J15)</f>
        <v>1.9473684210526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>
        <v>1</v>
      </c>
      <c r="AW14" s="105">
        <f>IF(P14=0,"",IF(AV14=0,"",(AV14/P14)))</f>
        <v>0.125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>
        <v>1</v>
      </c>
      <c r="BH14" s="112">
        <f>IFERROR(BG14/BE14,"-")</f>
        <v>1</v>
      </c>
      <c r="BI14" s="113">
        <v>5000</v>
      </c>
      <c r="BJ14" s="114">
        <f>IFERROR(BI14/BE14,"-")</f>
        <v>5000</v>
      </c>
      <c r="BK14" s="115">
        <v>1</v>
      </c>
      <c r="BL14" s="115"/>
      <c r="BM14" s="115"/>
      <c r="BN14" s="117">
        <v>3</v>
      </c>
      <c r="BO14" s="118">
        <f>IF(P14=0,"",IF(BN14=0,"",(BN14/P14)))</f>
        <v>0.375</v>
      </c>
      <c r="BP14" s="119">
        <v>1</v>
      </c>
      <c r="BQ14" s="120">
        <f>IFERROR(BP14/BN14,"-")</f>
        <v>0.33333333333333</v>
      </c>
      <c r="BR14" s="121">
        <v>164000</v>
      </c>
      <c r="BS14" s="122">
        <f>IFERROR(BR14/BN14,"-")</f>
        <v>54666.666666667</v>
      </c>
      <c r="BT14" s="123"/>
      <c r="BU14" s="123"/>
      <c r="BV14" s="123">
        <v>1</v>
      </c>
      <c r="BW14" s="124">
        <v>3</v>
      </c>
      <c r="BX14" s="125">
        <f>IF(P14=0,"",IF(BW14=0,"",(BW14/P14)))</f>
        <v>0.375</v>
      </c>
      <c r="BY14" s="126">
        <v>2</v>
      </c>
      <c r="BZ14" s="127">
        <f>IFERROR(BY14/BW14,"-")</f>
        <v>0.66666666666667</v>
      </c>
      <c r="CA14" s="128">
        <v>16000</v>
      </c>
      <c r="CB14" s="129">
        <f>IFERROR(CA14/BW14,"-")</f>
        <v>5333.3333333333</v>
      </c>
      <c r="CC14" s="130">
        <v>1</v>
      </c>
      <c r="CD14" s="130"/>
      <c r="CE14" s="130">
        <v>1</v>
      </c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4</v>
      </c>
      <c r="CP14" s="139">
        <v>185000</v>
      </c>
      <c r="CQ14" s="139">
        <v>164000</v>
      </c>
      <c r="CR14" s="139"/>
      <c r="CS14" s="140" t="str">
        <f>IF(AND(CQ14=0,CR14=0),"",IF(AND(CQ14&lt;=100000,CR14&lt;=100000),"",IF(CQ14/CP14&gt;0.7,"男高",IF(CR14/CP14&gt;0.7,"女高",""))))</f>
        <v>男高</v>
      </c>
    </row>
    <row r="15" spans="1:98">
      <c r="A15" s="78"/>
      <c r="B15" s="189" t="s">
        <v>197</v>
      </c>
      <c r="C15" s="189"/>
      <c r="D15" s="189"/>
      <c r="E15" s="189"/>
      <c r="F15" s="189" t="s">
        <v>78</v>
      </c>
      <c r="G15" s="88"/>
      <c r="H15" s="88"/>
      <c r="I15" s="88"/>
      <c r="J15" s="180"/>
      <c r="K15" s="79">
        <v>66</v>
      </c>
      <c r="L15" s="79">
        <v>53</v>
      </c>
      <c r="M15" s="79">
        <v>28</v>
      </c>
      <c r="N15" s="89">
        <v>17</v>
      </c>
      <c r="O15" s="90">
        <v>0</v>
      </c>
      <c r="P15" s="91">
        <f>N15+O15</f>
        <v>17</v>
      </c>
      <c r="Q15" s="80">
        <f>IFERROR(P15/M15,"-")</f>
        <v>0.60714285714286</v>
      </c>
      <c r="R15" s="79">
        <v>5</v>
      </c>
      <c r="S15" s="79">
        <v>1</v>
      </c>
      <c r="T15" s="80">
        <f>IFERROR(R15/(P15),"-")</f>
        <v>0.29411764705882</v>
      </c>
      <c r="U15" s="186"/>
      <c r="V15" s="82">
        <v>6</v>
      </c>
      <c r="W15" s="80">
        <f>IF(P15=0,"-",V15/P15)</f>
        <v>0.35294117647059</v>
      </c>
      <c r="X15" s="185">
        <v>37000</v>
      </c>
      <c r="Y15" s="186">
        <f>IFERROR(X15/P15,"-")</f>
        <v>2176.4705882353</v>
      </c>
      <c r="Z15" s="186">
        <f>IFERROR(X15/V15,"-")</f>
        <v>6166.6666666667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2</v>
      </c>
      <c r="AN15" s="99">
        <f>IF(P15=0,"",IF(AM15=0,"",(AM15/P15)))</f>
        <v>0.11764705882353</v>
      </c>
      <c r="AO15" s="98">
        <v>1</v>
      </c>
      <c r="AP15" s="100">
        <f>IFERROR(AO15/AM15,"-")</f>
        <v>0.5</v>
      </c>
      <c r="AQ15" s="101">
        <v>3000</v>
      </c>
      <c r="AR15" s="102">
        <f>IFERROR(AQ15/AM15,"-")</f>
        <v>1500</v>
      </c>
      <c r="AS15" s="103">
        <v>1</v>
      </c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5</v>
      </c>
      <c r="BF15" s="111">
        <f>IF(P15=0,"",IF(BE15=0,"",(BE15/P15)))</f>
        <v>0.29411764705882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8</v>
      </c>
      <c r="BO15" s="118">
        <f>IF(P15=0,"",IF(BN15=0,"",(BN15/P15)))</f>
        <v>0.47058823529412</v>
      </c>
      <c r="BP15" s="119">
        <v>4</v>
      </c>
      <c r="BQ15" s="120">
        <f>IFERROR(BP15/BN15,"-")</f>
        <v>0.5</v>
      </c>
      <c r="BR15" s="121">
        <v>29000</v>
      </c>
      <c r="BS15" s="122">
        <f>IFERROR(BR15/BN15,"-")</f>
        <v>3625</v>
      </c>
      <c r="BT15" s="123">
        <v>2</v>
      </c>
      <c r="BU15" s="123">
        <v>1</v>
      </c>
      <c r="BV15" s="123">
        <v>1</v>
      </c>
      <c r="BW15" s="124">
        <v>2</v>
      </c>
      <c r="BX15" s="125">
        <f>IF(P15=0,"",IF(BW15=0,"",(BW15/P15)))</f>
        <v>0.11764705882353</v>
      </c>
      <c r="BY15" s="126">
        <v>1</v>
      </c>
      <c r="BZ15" s="127">
        <f>IFERROR(BY15/BW15,"-")</f>
        <v>0.5</v>
      </c>
      <c r="CA15" s="128">
        <v>5000</v>
      </c>
      <c r="CB15" s="129">
        <f>IFERROR(CA15/BW15,"-")</f>
        <v>2500</v>
      </c>
      <c r="CC15" s="130">
        <v>1</v>
      </c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6</v>
      </c>
      <c r="CP15" s="139">
        <v>37000</v>
      </c>
      <c r="CQ15" s="139">
        <v>13000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1.96</v>
      </c>
      <c r="B16" s="189" t="s">
        <v>198</v>
      </c>
      <c r="C16" s="189"/>
      <c r="D16" s="189"/>
      <c r="E16" s="189"/>
      <c r="F16" s="189" t="s">
        <v>199</v>
      </c>
      <c r="G16" s="88" t="s">
        <v>200</v>
      </c>
      <c r="H16" s="88"/>
      <c r="I16" s="88" t="s">
        <v>201</v>
      </c>
      <c r="J16" s="180">
        <v>1000000</v>
      </c>
      <c r="K16" s="79">
        <v>127</v>
      </c>
      <c r="L16" s="79">
        <v>0</v>
      </c>
      <c r="M16" s="79">
        <v>451</v>
      </c>
      <c r="N16" s="89">
        <v>53</v>
      </c>
      <c r="O16" s="90">
        <v>1</v>
      </c>
      <c r="P16" s="91">
        <f>N16+O16</f>
        <v>54</v>
      </c>
      <c r="Q16" s="80">
        <f>IFERROR(P16/M16,"-")</f>
        <v>0.11973392461197</v>
      </c>
      <c r="R16" s="79">
        <v>12</v>
      </c>
      <c r="S16" s="79">
        <v>13</v>
      </c>
      <c r="T16" s="80">
        <f>IFERROR(R16/(P16),"-")</f>
        <v>0.22222222222222</v>
      </c>
      <c r="U16" s="186">
        <f>IFERROR(J16/SUM(N16:O21),"-")</f>
        <v>6535.9477124183</v>
      </c>
      <c r="V16" s="82">
        <v>9</v>
      </c>
      <c r="W16" s="80">
        <f>IF(P16=0,"-",V16/P16)</f>
        <v>0.16666666666667</v>
      </c>
      <c r="X16" s="185">
        <v>183000</v>
      </c>
      <c r="Y16" s="186">
        <f>IFERROR(X16/P16,"-")</f>
        <v>3388.8888888889</v>
      </c>
      <c r="Z16" s="186">
        <f>IFERROR(X16/V16,"-")</f>
        <v>20333.333333333</v>
      </c>
      <c r="AA16" s="180">
        <f>SUM(X16:X21)-SUM(J16:J21)</f>
        <v>960000</v>
      </c>
      <c r="AB16" s="83">
        <f>SUM(X16:X21)/SUM(J16:J21)</f>
        <v>1.96</v>
      </c>
      <c r="AC16" s="77"/>
      <c r="AD16" s="92">
        <v>5</v>
      </c>
      <c r="AE16" s="93">
        <f>IF(P16=0,"",IF(AD16=0,"",(AD16/P16)))</f>
        <v>0.092592592592593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19</v>
      </c>
      <c r="AN16" s="99">
        <f>IF(P16=0,"",IF(AM16=0,"",(AM16/P16)))</f>
        <v>0.35185185185185</v>
      </c>
      <c r="AO16" s="98">
        <v>2</v>
      </c>
      <c r="AP16" s="100">
        <f>IFERROR(AO16/AM16,"-")</f>
        <v>0.10526315789474</v>
      </c>
      <c r="AQ16" s="101">
        <v>28000</v>
      </c>
      <c r="AR16" s="102">
        <f>IFERROR(AQ16/AM16,"-")</f>
        <v>1473.6842105263</v>
      </c>
      <c r="AS16" s="103">
        <v>1</v>
      </c>
      <c r="AT16" s="103"/>
      <c r="AU16" s="103">
        <v>1</v>
      </c>
      <c r="AV16" s="104">
        <v>6</v>
      </c>
      <c r="AW16" s="105">
        <f>IF(P16=0,"",IF(AV16=0,"",(AV16/P16)))</f>
        <v>0.11111111111111</v>
      </c>
      <c r="AX16" s="104">
        <v>1</v>
      </c>
      <c r="AY16" s="106">
        <f>IFERROR(AX16/AV16,"-")</f>
        <v>0.16666666666667</v>
      </c>
      <c r="AZ16" s="107">
        <v>5000</v>
      </c>
      <c r="BA16" s="108">
        <f>IFERROR(AZ16/AV16,"-")</f>
        <v>833.33333333333</v>
      </c>
      <c r="BB16" s="109">
        <v>1</v>
      </c>
      <c r="BC16" s="109"/>
      <c r="BD16" s="109"/>
      <c r="BE16" s="110">
        <v>12</v>
      </c>
      <c r="BF16" s="111">
        <f>IF(P16=0,"",IF(BE16=0,"",(BE16/P16)))</f>
        <v>0.22222222222222</v>
      </c>
      <c r="BG16" s="110">
        <v>2</v>
      </c>
      <c r="BH16" s="112">
        <f>IFERROR(BG16/BE16,"-")</f>
        <v>0.16666666666667</v>
      </c>
      <c r="BI16" s="113">
        <v>31000</v>
      </c>
      <c r="BJ16" s="114">
        <f>IFERROR(BI16/BE16,"-")</f>
        <v>2583.3333333333</v>
      </c>
      <c r="BK16" s="115">
        <v>1</v>
      </c>
      <c r="BL16" s="115"/>
      <c r="BM16" s="115">
        <v>1</v>
      </c>
      <c r="BN16" s="117">
        <v>8</v>
      </c>
      <c r="BO16" s="118">
        <f>IF(P16=0,"",IF(BN16=0,"",(BN16/P16)))</f>
        <v>0.14814814814815</v>
      </c>
      <c r="BP16" s="119">
        <v>2</v>
      </c>
      <c r="BQ16" s="120">
        <f>IFERROR(BP16/BN16,"-")</f>
        <v>0.25</v>
      </c>
      <c r="BR16" s="121">
        <v>61000</v>
      </c>
      <c r="BS16" s="122">
        <f>IFERROR(BR16/BN16,"-")</f>
        <v>7625</v>
      </c>
      <c r="BT16" s="123">
        <v>1</v>
      </c>
      <c r="BU16" s="123"/>
      <c r="BV16" s="123">
        <v>1</v>
      </c>
      <c r="BW16" s="124">
        <v>3</v>
      </c>
      <c r="BX16" s="125">
        <f>IF(P16=0,"",IF(BW16=0,"",(BW16/P16)))</f>
        <v>0.055555555555556</v>
      </c>
      <c r="BY16" s="126">
        <v>1</v>
      </c>
      <c r="BZ16" s="127">
        <f>IFERROR(BY16/BW16,"-")</f>
        <v>0.33333333333333</v>
      </c>
      <c r="CA16" s="128">
        <v>10000</v>
      </c>
      <c r="CB16" s="129">
        <f>IFERROR(CA16/BW16,"-")</f>
        <v>3333.3333333333</v>
      </c>
      <c r="CC16" s="130"/>
      <c r="CD16" s="130">
        <v>1</v>
      </c>
      <c r="CE16" s="130"/>
      <c r="CF16" s="131">
        <v>1</v>
      </c>
      <c r="CG16" s="132">
        <f>IF(P16=0,"",IF(CF16=0,"",(CF16/P16)))</f>
        <v>0.018518518518519</v>
      </c>
      <c r="CH16" s="133">
        <v>1</v>
      </c>
      <c r="CI16" s="134">
        <f>IFERROR(CH16/CF16,"-")</f>
        <v>1</v>
      </c>
      <c r="CJ16" s="135">
        <v>48000</v>
      </c>
      <c r="CK16" s="136">
        <f>IFERROR(CJ16/CF16,"-")</f>
        <v>48000</v>
      </c>
      <c r="CL16" s="137"/>
      <c r="CM16" s="137"/>
      <c r="CN16" s="137">
        <v>1</v>
      </c>
      <c r="CO16" s="138">
        <v>9</v>
      </c>
      <c r="CP16" s="139">
        <v>183000</v>
      </c>
      <c r="CQ16" s="139">
        <v>58000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202</v>
      </c>
      <c r="C17" s="189"/>
      <c r="D17" s="189"/>
      <c r="E17" s="189"/>
      <c r="F17" s="189" t="s">
        <v>199</v>
      </c>
      <c r="G17" s="88"/>
      <c r="H17" s="88"/>
      <c r="I17" s="88"/>
      <c r="J17" s="18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186"/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203</v>
      </c>
      <c r="C18" s="189"/>
      <c r="D18" s="189"/>
      <c r="E18" s="189"/>
      <c r="F18" s="189" t="s">
        <v>199</v>
      </c>
      <c r="G18" s="88"/>
      <c r="H18" s="88"/>
      <c r="I18" s="88"/>
      <c r="J18" s="180"/>
      <c r="K18" s="79">
        <v>0</v>
      </c>
      <c r="L18" s="79">
        <v>0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204</v>
      </c>
      <c r="C19" s="189"/>
      <c r="D19" s="189"/>
      <c r="E19" s="189"/>
      <c r="F19" s="189" t="s">
        <v>78</v>
      </c>
      <c r="G19" s="88"/>
      <c r="H19" s="88"/>
      <c r="I19" s="88"/>
      <c r="J19" s="180"/>
      <c r="K19" s="79">
        <v>747</v>
      </c>
      <c r="L19" s="79">
        <v>349</v>
      </c>
      <c r="M19" s="79">
        <v>293</v>
      </c>
      <c r="N19" s="89">
        <v>96</v>
      </c>
      <c r="O19" s="90">
        <v>0</v>
      </c>
      <c r="P19" s="91">
        <f>N19+O19</f>
        <v>96</v>
      </c>
      <c r="Q19" s="80">
        <f>IFERROR(P19/M19,"-")</f>
        <v>0.32764505119454</v>
      </c>
      <c r="R19" s="79">
        <v>39</v>
      </c>
      <c r="S19" s="79">
        <v>13</v>
      </c>
      <c r="T19" s="80">
        <f>IFERROR(R19/(P19),"-")</f>
        <v>0.40625</v>
      </c>
      <c r="U19" s="186"/>
      <c r="V19" s="82">
        <v>16</v>
      </c>
      <c r="W19" s="80">
        <f>IF(P19=0,"-",V19/P19)</f>
        <v>0.16666666666667</v>
      </c>
      <c r="X19" s="185">
        <v>1732000</v>
      </c>
      <c r="Y19" s="186">
        <f>IFERROR(X19/P19,"-")</f>
        <v>18041.666666667</v>
      </c>
      <c r="Z19" s="186">
        <f>IFERROR(X19/V19,"-")</f>
        <v>108250</v>
      </c>
      <c r="AA19" s="180"/>
      <c r="AB19" s="83"/>
      <c r="AC19" s="77"/>
      <c r="AD19" s="92">
        <v>3</v>
      </c>
      <c r="AE19" s="93">
        <f>IF(P19=0,"",IF(AD19=0,"",(AD19/P19)))</f>
        <v>0.03125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12</v>
      </c>
      <c r="AN19" s="99">
        <f>IF(P19=0,"",IF(AM19=0,"",(AM19/P19)))</f>
        <v>0.125</v>
      </c>
      <c r="AO19" s="98">
        <v>1</v>
      </c>
      <c r="AP19" s="100">
        <f>IFERROR(AO19/AM19,"-")</f>
        <v>0.083333333333333</v>
      </c>
      <c r="AQ19" s="101">
        <v>3000</v>
      </c>
      <c r="AR19" s="102">
        <f>IFERROR(AQ19/AM19,"-")</f>
        <v>250</v>
      </c>
      <c r="AS19" s="103">
        <v>1</v>
      </c>
      <c r="AT19" s="103"/>
      <c r="AU19" s="103"/>
      <c r="AV19" s="104">
        <v>7</v>
      </c>
      <c r="AW19" s="105">
        <f>IF(P19=0,"",IF(AV19=0,"",(AV19/P19)))</f>
        <v>0.072916666666667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22</v>
      </c>
      <c r="BF19" s="111">
        <f>IF(P19=0,"",IF(BE19=0,"",(BE19/P19)))</f>
        <v>0.22916666666667</v>
      </c>
      <c r="BG19" s="110">
        <v>1</v>
      </c>
      <c r="BH19" s="112">
        <f>IFERROR(BG19/BE19,"-")</f>
        <v>0.045454545454545</v>
      </c>
      <c r="BI19" s="113">
        <v>8000</v>
      </c>
      <c r="BJ19" s="114">
        <f>IFERROR(BI19/BE19,"-")</f>
        <v>363.63636363636</v>
      </c>
      <c r="BK19" s="115"/>
      <c r="BL19" s="115">
        <v>1</v>
      </c>
      <c r="BM19" s="115"/>
      <c r="BN19" s="117">
        <v>26</v>
      </c>
      <c r="BO19" s="118">
        <f>IF(P19=0,"",IF(BN19=0,"",(BN19/P19)))</f>
        <v>0.27083333333333</v>
      </c>
      <c r="BP19" s="119">
        <v>7</v>
      </c>
      <c r="BQ19" s="120">
        <f>IFERROR(BP19/BN19,"-")</f>
        <v>0.26923076923077</v>
      </c>
      <c r="BR19" s="121">
        <v>60000</v>
      </c>
      <c r="BS19" s="122">
        <f>IFERROR(BR19/BN19,"-")</f>
        <v>2307.6923076923</v>
      </c>
      <c r="BT19" s="123">
        <v>4</v>
      </c>
      <c r="BU19" s="123">
        <v>1</v>
      </c>
      <c r="BV19" s="123">
        <v>2</v>
      </c>
      <c r="BW19" s="124">
        <v>22</v>
      </c>
      <c r="BX19" s="125">
        <f>IF(P19=0,"",IF(BW19=0,"",(BW19/P19)))</f>
        <v>0.22916666666667</v>
      </c>
      <c r="BY19" s="126">
        <v>6</v>
      </c>
      <c r="BZ19" s="127">
        <f>IFERROR(BY19/BW19,"-")</f>
        <v>0.27272727272727</v>
      </c>
      <c r="CA19" s="128">
        <v>1618000</v>
      </c>
      <c r="CB19" s="129">
        <f>IFERROR(CA19/BW19,"-")</f>
        <v>73545.454545455</v>
      </c>
      <c r="CC19" s="130">
        <v>2</v>
      </c>
      <c r="CD19" s="130"/>
      <c r="CE19" s="130">
        <v>4</v>
      </c>
      <c r="CF19" s="131">
        <v>4</v>
      </c>
      <c r="CG19" s="132">
        <f>IF(P19=0,"",IF(CF19=0,"",(CF19/P19)))</f>
        <v>0.041666666666667</v>
      </c>
      <c r="CH19" s="133">
        <v>1</v>
      </c>
      <c r="CI19" s="134">
        <f>IFERROR(CH19/CF19,"-")</f>
        <v>0.25</v>
      </c>
      <c r="CJ19" s="135">
        <v>43000</v>
      </c>
      <c r="CK19" s="136">
        <f>IFERROR(CJ19/CF19,"-")</f>
        <v>10750</v>
      </c>
      <c r="CL19" s="137"/>
      <c r="CM19" s="137"/>
      <c r="CN19" s="137">
        <v>1</v>
      </c>
      <c r="CO19" s="138">
        <v>16</v>
      </c>
      <c r="CP19" s="139">
        <v>1732000</v>
      </c>
      <c r="CQ19" s="139">
        <v>1483000</v>
      </c>
      <c r="CR19" s="139"/>
      <c r="CS19" s="140" t="str">
        <f>IF(AND(CQ19=0,CR19=0),"",IF(AND(CQ19&lt;=100000,CR19&lt;=100000),"",IF(CQ19/CP19&gt;0.7,"男高",IF(CR19/CP19&gt;0.7,"女高",""))))</f>
        <v>男高</v>
      </c>
    </row>
    <row r="20" spans="1:98">
      <c r="A20" s="78"/>
      <c r="B20" s="189" t="s">
        <v>205</v>
      </c>
      <c r="C20" s="189"/>
      <c r="D20" s="189"/>
      <c r="E20" s="189"/>
      <c r="F20" s="189" t="s">
        <v>78</v>
      </c>
      <c r="G20" s="88"/>
      <c r="H20" s="88"/>
      <c r="I20" s="88"/>
      <c r="J20" s="180"/>
      <c r="K20" s="79">
        <v>32</v>
      </c>
      <c r="L20" s="79">
        <v>13</v>
      </c>
      <c r="M20" s="79">
        <v>18</v>
      </c>
      <c r="N20" s="89">
        <v>2</v>
      </c>
      <c r="O20" s="90">
        <v>0</v>
      </c>
      <c r="P20" s="91">
        <f>N20+O20</f>
        <v>2</v>
      </c>
      <c r="Q20" s="80">
        <f>IFERROR(P20/M20,"-")</f>
        <v>0.11111111111111</v>
      </c>
      <c r="R20" s="79">
        <v>1</v>
      </c>
      <c r="S20" s="79">
        <v>0</v>
      </c>
      <c r="T20" s="80">
        <f>IFERROR(R20/(P20),"-")</f>
        <v>0.5</v>
      </c>
      <c r="U20" s="186"/>
      <c r="V20" s="82">
        <v>1</v>
      </c>
      <c r="W20" s="80">
        <f>IF(P20=0,"-",V20/P20)</f>
        <v>0.5</v>
      </c>
      <c r="X20" s="185">
        <v>45000</v>
      </c>
      <c r="Y20" s="186">
        <f>IFERROR(X20/P20,"-")</f>
        <v>22500</v>
      </c>
      <c r="Z20" s="186">
        <f>IFERROR(X20/V20,"-")</f>
        <v>45000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0.5</v>
      </c>
      <c r="AX20" s="104">
        <v>1</v>
      </c>
      <c r="AY20" s="106">
        <f>IFERROR(AX20/AV20,"-")</f>
        <v>1</v>
      </c>
      <c r="AZ20" s="107">
        <v>45000</v>
      </c>
      <c r="BA20" s="108">
        <f>IFERROR(AZ20/AV20,"-")</f>
        <v>45000</v>
      </c>
      <c r="BB20" s="109"/>
      <c r="BC20" s="109"/>
      <c r="BD20" s="109">
        <v>1</v>
      </c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1</v>
      </c>
      <c r="BO20" s="118">
        <f>IF(P20=0,"",IF(BN20=0,"",(BN20/P20)))</f>
        <v>0.5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45000</v>
      </c>
      <c r="CQ20" s="139">
        <v>45000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206</v>
      </c>
      <c r="C21" s="189"/>
      <c r="D21" s="189"/>
      <c r="E21" s="189"/>
      <c r="F21" s="189" t="s">
        <v>78</v>
      </c>
      <c r="G21" s="88"/>
      <c r="H21" s="88"/>
      <c r="I21" s="88"/>
      <c r="J21" s="180"/>
      <c r="K21" s="79">
        <v>11</v>
      </c>
      <c r="L21" s="79">
        <v>8</v>
      </c>
      <c r="M21" s="79">
        <v>37</v>
      </c>
      <c r="N21" s="89">
        <v>1</v>
      </c>
      <c r="O21" s="90">
        <v>0</v>
      </c>
      <c r="P21" s="91">
        <f>N21+O21</f>
        <v>1</v>
      </c>
      <c r="Q21" s="80">
        <f>IFERROR(P21/M21,"-")</f>
        <v>0.027027027027027</v>
      </c>
      <c r="R21" s="79">
        <v>1</v>
      </c>
      <c r="S21" s="79">
        <v>0</v>
      </c>
      <c r="T21" s="80">
        <f>IFERROR(R21/(P21),"-")</f>
        <v>1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>
        <v>1</v>
      </c>
      <c r="BO21" s="118">
        <f>IF(P21=0,"",IF(BN21=0,"",(BN21/P21)))</f>
        <v>1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30"/>
      <c r="B22" s="85"/>
      <c r="C22" s="86"/>
      <c r="D22" s="86"/>
      <c r="E22" s="86"/>
      <c r="F22" s="87"/>
      <c r="G22" s="88"/>
      <c r="H22" s="88"/>
      <c r="I22" s="88"/>
      <c r="J22" s="181"/>
      <c r="K22" s="34"/>
      <c r="L22" s="34"/>
      <c r="M22" s="31"/>
      <c r="N22" s="23"/>
      <c r="O22" s="23"/>
      <c r="P22" s="23"/>
      <c r="Q22" s="32"/>
      <c r="R22" s="32"/>
      <c r="S22" s="23"/>
      <c r="T22" s="32"/>
      <c r="U22" s="187"/>
      <c r="V22" s="25"/>
      <c r="W22" s="25"/>
      <c r="X22" s="187"/>
      <c r="Y22" s="187"/>
      <c r="Z22" s="187"/>
      <c r="AA22" s="187"/>
      <c r="AB22" s="33"/>
      <c r="AC22" s="57"/>
      <c r="AD22" s="61"/>
      <c r="AE22" s="62"/>
      <c r="AF22" s="61"/>
      <c r="AG22" s="65"/>
      <c r="AH22" s="66"/>
      <c r="AI22" s="67"/>
      <c r="AJ22" s="68"/>
      <c r="AK22" s="68"/>
      <c r="AL22" s="68"/>
      <c r="AM22" s="61"/>
      <c r="AN22" s="62"/>
      <c r="AO22" s="61"/>
      <c r="AP22" s="65"/>
      <c r="AQ22" s="66"/>
      <c r="AR22" s="67"/>
      <c r="AS22" s="68"/>
      <c r="AT22" s="68"/>
      <c r="AU22" s="68"/>
      <c r="AV22" s="61"/>
      <c r="AW22" s="62"/>
      <c r="AX22" s="61"/>
      <c r="AY22" s="65"/>
      <c r="AZ22" s="66"/>
      <c r="BA22" s="67"/>
      <c r="BB22" s="68"/>
      <c r="BC22" s="68"/>
      <c r="BD22" s="68"/>
      <c r="BE22" s="61"/>
      <c r="BF22" s="62"/>
      <c r="BG22" s="61"/>
      <c r="BH22" s="65"/>
      <c r="BI22" s="66"/>
      <c r="BJ22" s="67"/>
      <c r="BK22" s="68"/>
      <c r="BL22" s="68"/>
      <c r="BM22" s="68"/>
      <c r="BN22" s="63"/>
      <c r="BO22" s="64"/>
      <c r="BP22" s="61"/>
      <c r="BQ22" s="65"/>
      <c r="BR22" s="66"/>
      <c r="BS22" s="67"/>
      <c r="BT22" s="68"/>
      <c r="BU22" s="68"/>
      <c r="BV22" s="68"/>
      <c r="BW22" s="63"/>
      <c r="BX22" s="64"/>
      <c r="BY22" s="61"/>
      <c r="BZ22" s="65"/>
      <c r="CA22" s="66"/>
      <c r="CB22" s="67"/>
      <c r="CC22" s="68"/>
      <c r="CD22" s="68"/>
      <c r="CE22" s="68"/>
      <c r="CF22" s="63"/>
      <c r="CG22" s="64"/>
      <c r="CH22" s="61"/>
      <c r="CI22" s="65"/>
      <c r="CJ22" s="66"/>
      <c r="CK22" s="67"/>
      <c r="CL22" s="68"/>
      <c r="CM22" s="68"/>
      <c r="CN22" s="68"/>
      <c r="CO22" s="69"/>
      <c r="CP22" s="66"/>
      <c r="CQ22" s="66"/>
      <c r="CR22" s="66"/>
      <c r="CS22" s="70"/>
    </row>
    <row r="23" spans="1:98">
      <c r="A23" s="30"/>
      <c r="B23" s="37"/>
      <c r="C23" s="21"/>
      <c r="D23" s="21"/>
      <c r="E23" s="21"/>
      <c r="F23" s="22"/>
      <c r="G23" s="36"/>
      <c r="H23" s="36"/>
      <c r="I23" s="73"/>
      <c r="J23" s="182"/>
      <c r="K23" s="34"/>
      <c r="L23" s="34"/>
      <c r="M23" s="31"/>
      <c r="N23" s="23"/>
      <c r="O23" s="23"/>
      <c r="P23" s="23"/>
      <c r="Q23" s="32"/>
      <c r="R23" s="32"/>
      <c r="S23" s="23"/>
      <c r="T23" s="32"/>
      <c r="U23" s="187"/>
      <c r="V23" s="25"/>
      <c r="W23" s="25"/>
      <c r="X23" s="187"/>
      <c r="Y23" s="187"/>
      <c r="Z23" s="187"/>
      <c r="AA23" s="187"/>
      <c r="AB23" s="33"/>
      <c r="AC23" s="59"/>
      <c r="AD23" s="61"/>
      <c r="AE23" s="62"/>
      <c r="AF23" s="61"/>
      <c r="AG23" s="65"/>
      <c r="AH23" s="66"/>
      <c r="AI23" s="67"/>
      <c r="AJ23" s="68"/>
      <c r="AK23" s="68"/>
      <c r="AL23" s="68"/>
      <c r="AM23" s="61"/>
      <c r="AN23" s="62"/>
      <c r="AO23" s="61"/>
      <c r="AP23" s="65"/>
      <c r="AQ23" s="66"/>
      <c r="AR23" s="67"/>
      <c r="AS23" s="68"/>
      <c r="AT23" s="68"/>
      <c r="AU23" s="68"/>
      <c r="AV23" s="61"/>
      <c r="AW23" s="62"/>
      <c r="AX23" s="61"/>
      <c r="AY23" s="65"/>
      <c r="AZ23" s="66"/>
      <c r="BA23" s="67"/>
      <c r="BB23" s="68"/>
      <c r="BC23" s="68"/>
      <c r="BD23" s="68"/>
      <c r="BE23" s="61"/>
      <c r="BF23" s="62"/>
      <c r="BG23" s="61"/>
      <c r="BH23" s="65"/>
      <c r="BI23" s="66"/>
      <c r="BJ23" s="67"/>
      <c r="BK23" s="68"/>
      <c r="BL23" s="68"/>
      <c r="BM23" s="68"/>
      <c r="BN23" s="63"/>
      <c r="BO23" s="64"/>
      <c r="BP23" s="61"/>
      <c r="BQ23" s="65"/>
      <c r="BR23" s="66"/>
      <c r="BS23" s="67"/>
      <c r="BT23" s="68"/>
      <c r="BU23" s="68"/>
      <c r="BV23" s="68"/>
      <c r="BW23" s="63"/>
      <c r="BX23" s="64"/>
      <c r="BY23" s="61"/>
      <c r="BZ23" s="65"/>
      <c r="CA23" s="66"/>
      <c r="CB23" s="67"/>
      <c r="CC23" s="68"/>
      <c r="CD23" s="68"/>
      <c r="CE23" s="68"/>
      <c r="CF23" s="63"/>
      <c r="CG23" s="64"/>
      <c r="CH23" s="61"/>
      <c r="CI23" s="65"/>
      <c r="CJ23" s="66"/>
      <c r="CK23" s="67"/>
      <c r="CL23" s="68"/>
      <c r="CM23" s="68"/>
      <c r="CN23" s="68"/>
      <c r="CO23" s="69"/>
      <c r="CP23" s="66"/>
      <c r="CQ23" s="66"/>
      <c r="CR23" s="66"/>
      <c r="CS23" s="70"/>
    </row>
    <row r="24" spans="1:98">
      <c r="A24" s="19">
        <f>AB24</f>
        <v>2.0852435530086</v>
      </c>
      <c r="B24" s="39"/>
      <c r="C24" s="39"/>
      <c r="D24" s="39"/>
      <c r="E24" s="39"/>
      <c r="F24" s="39"/>
      <c r="G24" s="40" t="s">
        <v>207</v>
      </c>
      <c r="H24" s="40"/>
      <c r="I24" s="40"/>
      <c r="J24" s="183">
        <f>SUM(J6:J23)</f>
        <v>1396000</v>
      </c>
      <c r="K24" s="41">
        <f>SUM(K6:K23)</f>
        <v>1200</v>
      </c>
      <c r="L24" s="41">
        <f>SUM(L6:L23)</f>
        <v>537</v>
      </c>
      <c r="M24" s="41">
        <f>SUM(M6:M23)</f>
        <v>1137</v>
      </c>
      <c r="N24" s="41">
        <f>SUM(N6:N23)</f>
        <v>231</v>
      </c>
      <c r="O24" s="41">
        <f>SUM(O6:O23)</f>
        <v>1</v>
      </c>
      <c r="P24" s="41">
        <f>SUM(P6:P23)</f>
        <v>232</v>
      </c>
      <c r="Q24" s="42">
        <f>IFERROR(P24/M24,"-")</f>
        <v>0.20404573438874</v>
      </c>
      <c r="R24" s="76">
        <f>SUM(R6:R23)</f>
        <v>76</v>
      </c>
      <c r="S24" s="76">
        <f>SUM(S6:S23)</f>
        <v>43</v>
      </c>
      <c r="T24" s="42">
        <f>IFERROR(R24/P24,"-")</f>
        <v>0.32758620689655</v>
      </c>
      <c r="U24" s="188">
        <f>IFERROR(J24/P24,"-")</f>
        <v>6017.2413793103</v>
      </c>
      <c r="V24" s="44">
        <f>SUM(V6:V23)</f>
        <v>49</v>
      </c>
      <c r="W24" s="42">
        <f>IFERROR(V24/P24,"-")</f>
        <v>0.21120689655172</v>
      </c>
      <c r="X24" s="183">
        <f>SUM(X6:X23)</f>
        <v>2911000</v>
      </c>
      <c r="Y24" s="183">
        <f>IFERROR(X24/P24,"-")</f>
        <v>12547.413793103</v>
      </c>
      <c r="Z24" s="183">
        <f>IFERROR(X24/V24,"-")</f>
        <v>59408.163265306</v>
      </c>
      <c r="AA24" s="183">
        <f>X24-J24</f>
        <v>1515000</v>
      </c>
      <c r="AB24" s="45">
        <f>X24/J24</f>
        <v>2.0852435530086</v>
      </c>
      <c r="AC24" s="58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21"/>
    <mergeCell ref="J16:J21"/>
    <mergeCell ref="U16:U21"/>
    <mergeCell ref="AA16:AA21"/>
    <mergeCell ref="AB16:AB2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208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0.18888888888889</v>
      </c>
      <c r="B6" s="189" t="s">
        <v>209</v>
      </c>
      <c r="C6" s="189" t="s">
        <v>210</v>
      </c>
      <c r="D6" s="189" t="s">
        <v>211</v>
      </c>
      <c r="E6" s="189" t="s">
        <v>212</v>
      </c>
      <c r="F6" s="189" t="s">
        <v>65</v>
      </c>
      <c r="G6" s="88" t="s">
        <v>213</v>
      </c>
      <c r="H6" s="88" t="s">
        <v>214</v>
      </c>
      <c r="I6" s="88" t="s">
        <v>85</v>
      </c>
      <c r="J6" s="180">
        <v>90000</v>
      </c>
      <c r="K6" s="79">
        <v>5</v>
      </c>
      <c r="L6" s="79">
        <v>0</v>
      </c>
      <c r="M6" s="79">
        <v>20</v>
      </c>
      <c r="N6" s="89">
        <v>4</v>
      </c>
      <c r="O6" s="90">
        <v>0</v>
      </c>
      <c r="P6" s="91">
        <f>N6+O6</f>
        <v>4</v>
      </c>
      <c r="Q6" s="80">
        <f>IFERROR(P6/M6,"-")</f>
        <v>0.2</v>
      </c>
      <c r="R6" s="79">
        <v>2</v>
      </c>
      <c r="S6" s="79">
        <v>1</v>
      </c>
      <c r="T6" s="80">
        <f>IFERROR(R6/(P6),"-")</f>
        <v>0.5</v>
      </c>
      <c r="U6" s="186">
        <f>IFERROR(J6/SUM(N6:O7),"-")</f>
        <v>6428.5714285714</v>
      </c>
      <c r="V6" s="82">
        <v>1</v>
      </c>
      <c r="W6" s="80">
        <f>IF(P6=0,"-",V6/P6)</f>
        <v>0.25</v>
      </c>
      <c r="X6" s="185">
        <v>12000</v>
      </c>
      <c r="Y6" s="186">
        <f>IFERROR(X6/P6,"-")</f>
        <v>3000</v>
      </c>
      <c r="Z6" s="186">
        <f>IFERROR(X6/V6,"-")</f>
        <v>12000</v>
      </c>
      <c r="AA6" s="180">
        <f>SUM(X6:X7)-SUM(J6:J7)</f>
        <v>-73000</v>
      </c>
      <c r="AB6" s="83">
        <f>SUM(X6:X7)/SUM(J6:J7)</f>
        <v>0.18888888888889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2</v>
      </c>
      <c r="AN6" s="99">
        <f>IF(P6=0,"",IF(AM6=0,"",(AM6/P6)))</f>
        <v>0.5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>
        <f>IF(P6=0,"",IF(BN6=0,"",(BN6/P6)))</f>
        <v>0</v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>
        <v>2</v>
      </c>
      <c r="BX6" s="125">
        <f>IF(P6=0,"",IF(BW6=0,"",(BW6/P6)))</f>
        <v>0.5</v>
      </c>
      <c r="BY6" s="126">
        <v>1</v>
      </c>
      <c r="BZ6" s="127">
        <f>IFERROR(BY6/BW6,"-")</f>
        <v>0.5</v>
      </c>
      <c r="CA6" s="128">
        <v>12000</v>
      </c>
      <c r="CB6" s="129">
        <f>IFERROR(CA6/BW6,"-")</f>
        <v>6000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12000</v>
      </c>
      <c r="CQ6" s="139">
        <v>12000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215</v>
      </c>
      <c r="C7" s="189"/>
      <c r="D7" s="189"/>
      <c r="E7" s="189"/>
      <c r="F7" s="189" t="s">
        <v>78</v>
      </c>
      <c r="G7" s="88"/>
      <c r="H7" s="88"/>
      <c r="I7" s="88"/>
      <c r="J7" s="180"/>
      <c r="K7" s="79">
        <v>53</v>
      </c>
      <c r="L7" s="79">
        <v>36</v>
      </c>
      <c r="M7" s="79">
        <v>19</v>
      </c>
      <c r="N7" s="89">
        <v>9</v>
      </c>
      <c r="O7" s="90">
        <v>1</v>
      </c>
      <c r="P7" s="91">
        <f>N7+O7</f>
        <v>10</v>
      </c>
      <c r="Q7" s="80">
        <f>IFERROR(P7/M7,"-")</f>
        <v>0.52631578947368</v>
      </c>
      <c r="R7" s="79">
        <v>0</v>
      </c>
      <c r="S7" s="79">
        <v>0</v>
      </c>
      <c r="T7" s="80">
        <f>IFERROR(R7/(P7),"-")</f>
        <v>0</v>
      </c>
      <c r="U7" s="186"/>
      <c r="V7" s="82">
        <v>1</v>
      </c>
      <c r="W7" s="80">
        <f>IF(P7=0,"-",V7/P7)</f>
        <v>0.1</v>
      </c>
      <c r="X7" s="185">
        <v>5000</v>
      </c>
      <c r="Y7" s="186">
        <f>IFERROR(X7/P7,"-")</f>
        <v>500</v>
      </c>
      <c r="Z7" s="186">
        <f>IFERROR(X7/V7,"-")</f>
        <v>5000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2</v>
      </c>
      <c r="AW7" s="105">
        <f>IF(P7=0,"",IF(AV7=0,"",(AV7/P7)))</f>
        <v>0.2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</v>
      </c>
      <c r="BG7" s="110">
        <v>1</v>
      </c>
      <c r="BH7" s="112">
        <f>IFERROR(BG7/BE7,"-")</f>
        <v>1</v>
      </c>
      <c r="BI7" s="113">
        <v>5000</v>
      </c>
      <c r="BJ7" s="114">
        <f>IFERROR(BI7/BE7,"-")</f>
        <v>5000</v>
      </c>
      <c r="BK7" s="115">
        <v>1</v>
      </c>
      <c r="BL7" s="115"/>
      <c r="BM7" s="115"/>
      <c r="BN7" s="117">
        <v>3</v>
      </c>
      <c r="BO7" s="118">
        <f>IF(P7=0,"",IF(BN7=0,"",(BN7/P7)))</f>
        <v>0.3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2</v>
      </c>
      <c r="BX7" s="125">
        <f>IF(P7=0,"",IF(BW7=0,"",(BW7/P7)))</f>
        <v>0.2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1</v>
      </c>
      <c r="CP7" s="139">
        <v>5000</v>
      </c>
      <c r="CQ7" s="139">
        <v>5000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0.18888888888889</v>
      </c>
      <c r="B10" s="39"/>
      <c r="C10" s="39"/>
      <c r="D10" s="39"/>
      <c r="E10" s="39"/>
      <c r="F10" s="39"/>
      <c r="G10" s="40" t="s">
        <v>216</v>
      </c>
      <c r="H10" s="40"/>
      <c r="I10" s="40"/>
      <c r="J10" s="183">
        <f>SUM(J6:J9)</f>
        <v>90000</v>
      </c>
      <c r="K10" s="41">
        <f>SUM(K6:K9)</f>
        <v>58</v>
      </c>
      <c r="L10" s="41">
        <f>SUM(L6:L9)</f>
        <v>36</v>
      </c>
      <c r="M10" s="41">
        <f>SUM(M6:M9)</f>
        <v>39</v>
      </c>
      <c r="N10" s="41">
        <f>SUM(N6:N9)</f>
        <v>13</v>
      </c>
      <c r="O10" s="41">
        <f>SUM(O6:O9)</f>
        <v>1</v>
      </c>
      <c r="P10" s="41">
        <f>SUM(P6:P9)</f>
        <v>14</v>
      </c>
      <c r="Q10" s="42">
        <f>IFERROR(P10/M10,"-")</f>
        <v>0.35897435897436</v>
      </c>
      <c r="R10" s="76">
        <f>SUM(R6:R9)</f>
        <v>2</v>
      </c>
      <c r="S10" s="76">
        <f>SUM(S6:S9)</f>
        <v>1</v>
      </c>
      <c r="T10" s="42">
        <f>IFERROR(R10/P10,"-")</f>
        <v>0.14285714285714</v>
      </c>
      <c r="U10" s="188">
        <f>IFERROR(J10/P10,"-")</f>
        <v>6428.5714285714</v>
      </c>
      <c r="V10" s="44">
        <f>SUM(V6:V9)</f>
        <v>2</v>
      </c>
      <c r="W10" s="42">
        <f>IFERROR(V10/P10,"-")</f>
        <v>0.14285714285714</v>
      </c>
      <c r="X10" s="183">
        <f>SUM(X6:X9)</f>
        <v>17000</v>
      </c>
      <c r="Y10" s="183">
        <f>IFERROR(X10/P10,"-")</f>
        <v>1214.2857142857</v>
      </c>
      <c r="Z10" s="183">
        <f>IFERROR(X10/V10,"-")</f>
        <v>8500</v>
      </c>
      <c r="AA10" s="183">
        <f>X10-J10</f>
        <v>-73000</v>
      </c>
      <c r="AB10" s="45">
        <f>X10/J10</f>
        <v>0.18888888888889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