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<sst xmlns="http://schemas.openxmlformats.org/spreadsheetml/2006/main" uniqueCount="185">
  <si>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</si>
  <si>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</si>
  <si>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</si>
  <si>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</si>
  <si>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</si>
  <si>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</si>
  <si>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</si>
  <si>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</si>
  <si>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</si>
  <si>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</si>
  <si>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</si>
  <si>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</si>
  <si>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</si>
  <si>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</si>
  <si>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</si>
  <si>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</si>
  <si>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</si>
  <si>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</si>
  <si>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</si>
  <si>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</si>
  <si>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</si>
  <si>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</si>
  <si>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</si>
  <si>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</si>
  <si>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</si>
  <si>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</si>
  <si>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</si>
  <si>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</si>
  <si>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</si>
  <si>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</si>
  <si>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</si>
  <si>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</si>
  <si>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</si>
  <si>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</si>
  <si>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</si>
  <si>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</si>
  <si>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</si>
  <si>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</si>
  <si>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</si>
  <si>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</si>
  <si>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</si>
  <si>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</si>
  <si>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</si>
  <si>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</si>
  <si>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</si>
  <si>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</si>
  <si>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</si>
  <si>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</si>
  <si>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</si>
  <si>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</si>
  <si>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</si>
  <si>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</si>
  <si>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</si>
  <si>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</si>
  <si>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</si>
  <si>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</si>
  <si>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</si>
  <si>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</si>
  <si>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</si>
  <si>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</si>
  <si>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</si>
  <si>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sd1634</t>
  </si>
  <si>
    <t>①求人風</t>
  </si>
  <si>
    <t>143「行列のできる恋愛結婚情報サイト」</t>
  </si>
  <si>
    <t>lp02</t>
  </si>
  <si>
    <t>スポニチ関東</t>
  </si>
  <si>
    <t>半2段つかみ20段保証</t>
  </si>
  <si>
    <t>20段保証</t>
  </si>
  <si>
    <t>sd1635</t>
  </si>
  <si>
    <t>②旧デイリー風</t>
  </si>
  <si>
    <t>144「逆行出会いで熟女と出会い放題！」</t>
  </si>
  <si>
    <t>sd1636</t>
  </si>
  <si>
    <t>③大正版</t>
  </si>
  <si>
    <t>145「これまで10人としか会ってないだと？お前、やな奴だな！」</t>
  </si>
  <si>
    <t>sd1637</t>
  </si>
  <si>
    <t>④右女3</t>
  </si>
  <si>
    <t>146「恋愛結婚サイト賞があったとしたら、このサイトが受賞している！？」</t>
  </si>
  <si>
    <t>sd1638</t>
  </si>
  <si>
    <t>(空電共通)</t>
  </si>
  <si>
    <t>空電</t>
  </si>
  <si>
    <t>sd1639</t>
  </si>
  <si>
    <t>スポーツ報知関東</t>
  </si>
  <si>
    <t>sd1640</t>
  </si>
  <si>
    <t>半3段つかみ20段保証</t>
  </si>
  <si>
    <t>sd1641</t>
  </si>
  <si>
    <t>半5段つかみ20段保証</t>
  </si>
  <si>
    <t>sd1642</t>
  </si>
  <si>
    <t>sd1643</t>
  </si>
  <si>
    <t>右女3スマホ</t>
  </si>
  <si>
    <t>五つ星の出会い今までにない出会いがココに</t>
  </si>
  <si>
    <t>デイリースポーツ関西</t>
  </si>
  <si>
    <t>4C終面全5段</t>
  </si>
  <si>
    <t>11月13日(金)</t>
  </si>
  <si>
    <t>sd1644</t>
  </si>
  <si>
    <t>sd1645</t>
  </si>
  <si>
    <t>大正版</t>
  </si>
  <si>
    <t>男性求む</t>
  </si>
  <si>
    <t>4C雑報</t>
  </si>
  <si>
    <t>11月08日(日)</t>
  </si>
  <si>
    <t>sd1646</t>
  </si>
  <si>
    <t>sd1647</t>
  </si>
  <si>
    <t>興奮版</t>
  </si>
  <si>
    <t>久々に興奮しました</t>
  </si>
  <si>
    <t>11月14日(土)</t>
  </si>
  <si>
    <t>sd1648</t>
  </si>
  <si>
    <t>sd1649</t>
  </si>
  <si>
    <t>求人風</t>
  </si>
  <si>
    <t>出会いの大御所〇〇に危機サービス史上最大の男性不足</t>
  </si>
  <si>
    <t>11月22日(日)</t>
  </si>
  <si>
    <t>sd1650</t>
  </si>
  <si>
    <t>sd1651</t>
  </si>
  <si>
    <t>旧デイリー風</t>
  </si>
  <si>
    <t>恥ずかしい訳ありサイト(サブ：男性が足りてないんです)</t>
  </si>
  <si>
    <t>11月28日(土)</t>
  </si>
  <si>
    <t>sd1652</t>
  </si>
  <si>
    <t>sd1653</t>
  </si>
  <si>
    <t>4C終面雑報</t>
  </si>
  <si>
    <t>11月03日(火)</t>
  </si>
  <si>
    <t>sd1654</t>
  </si>
  <si>
    <t>sd1655</t>
  </si>
  <si>
    <t>11月11日(水)</t>
  </si>
  <si>
    <t>sd1656</t>
  </si>
  <si>
    <t>sd1657</t>
  </si>
  <si>
    <t>東スポ・大スポ・九スポ・中京</t>
  </si>
  <si>
    <t>記事枠</t>
  </si>
  <si>
    <t>11月26日(木)</t>
  </si>
  <si>
    <t>sd1658</t>
  </si>
  <si>
    <t>sd1659</t>
  </si>
  <si>
    <t>記事(ノーマル)</t>
  </si>
  <si>
    <t>4C記事枠</t>
  </si>
  <si>
    <t>11月01日(日)</t>
  </si>
  <si>
    <t>sd1660</t>
  </si>
  <si>
    <t>記事(赤)</t>
  </si>
  <si>
    <t>11月07日(土)</t>
  </si>
  <si>
    <t>sd1661</t>
  </si>
  <si>
    <t>記事(青)</t>
  </si>
  <si>
    <t>146「もし出会系大賞があったら、このサイトが受賞しているでしょう」</t>
  </si>
  <si>
    <t>11月15日(日)</t>
  </si>
  <si>
    <t>sd1662</t>
  </si>
  <si>
    <t>記事(黄)</t>
  </si>
  <si>
    <t>11月21日(土)</t>
  </si>
  <si>
    <t>sd1663</t>
  </si>
  <si>
    <t>記事(緑)</t>
  </si>
  <si>
    <t>11月29日(日)</t>
  </si>
  <si>
    <t>sd1664</t>
  </si>
  <si>
    <t>共通</t>
  </si>
  <si>
    <t>新聞 TOTAL</t>
  </si>
  <si>
    <t>●雑誌 広告</t>
  </si>
  <si>
    <t>dz116</t>
  </si>
  <si>
    <t>日本ジャーナル出版</t>
  </si>
  <si>
    <t>黄色黒版</t>
  </si>
  <si>
    <t>ドンドン出会える</t>
  </si>
  <si>
    <t>週刊実話</t>
  </si>
  <si>
    <t>4C1P</t>
  </si>
  <si>
    <t>11月12日(木)</t>
  </si>
  <si>
    <t>dz117</t>
  </si>
  <si>
    <t>ak264</t>
  </si>
  <si>
    <t>コアマガジン</t>
  </si>
  <si>
    <t>5Pセフレ確保(赤瀬尚子さん）</t>
  </si>
  <si>
    <t>実話BUNKA超タブー</t>
  </si>
  <si>
    <t>1C5P</t>
  </si>
  <si>
    <t>11月02日(月)</t>
  </si>
  <si>
    <t>ak265</t>
  </si>
  <si>
    <t>ak268</t>
  </si>
  <si>
    <t>徳間書店</t>
  </si>
  <si>
    <t>DVD漫画たかし_セリフアレンジ</t>
  </si>
  <si>
    <t>アサヒ芸能.4W火</t>
  </si>
  <si>
    <t>DVD袋裏4C</t>
  </si>
  <si>
    <t>11月24日(火)</t>
  </si>
  <si>
    <t>ak269</t>
  </si>
  <si>
    <t>ak266</t>
  </si>
  <si>
    <t>大洋図書</t>
  </si>
  <si>
    <t>2Pスポーツ新聞_v01_どきどき(赤瀬さん)</t>
  </si>
  <si>
    <t>別冊ラヴァーズ</t>
  </si>
  <si>
    <t>4C2P</t>
  </si>
  <si>
    <t>11月27日(金)</t>
  </si>
  <si>
    <t>ak267</t>
  </si>
  <si>
    <t>ht169</t>
  </si>
  <si>
    <t>RNパック</t>
  </si>
  <si>
    <t>ht170</t>
  </si>
  <si>
    <t>ht171</t>
  </si>
  <si>
    <t>ht172</t>
  </si>
  <si>
    <t>ht173</t>
  </si>
  <si>
    <t>ht174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</si>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</sst>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31</v>
      </c>
      <c r="D6" s="180">
        <v>1914000</v>
      </c>
      <c r="E6" s="79">
        <v>681</v>
      </c>
      <c r="F6" s="79">
        <v>289</v>
      </c>
      <c r="G6" s="79">
        <v>1471</v>
      </c>
      <c r="H6" s="89">
        <v>115</v>
      </c>
      <c r="I6" s="90">
        <v>0</v>
      </c>
      <c r="J6" s="143">
        <f>H6+I6</f>
        <v>115</v>
      </c>
      <c r="K6" s="80">
        <f>IFERROR(J6/G6,"-")</f>
        <v>0.078178110129164</v>
      </c>
      <c r="L6" s="79">
        <v>30</v>
      </c>
      <c r="M6" s="79">
        <v>16</v>
      </c>
      <c r="N6" s="80">
        <f>IFERROR(L6/J6,"-")</f>
        <v>0.26086956521739</v>
      </c>
      <c r="O6" s="81">
        <f>IFERROR(D6/J6,"-")</f>
        <v>16643.47826087</v>
      </c>
      <c r="P6" s="82">
        <v>35</v>
      </c>
      <c r="Q6" s="80">
        <f>IFERROR(P6/J6,"-")</f>
        <v>0.30434782608696</v>
      </c>
      <c r="R6" s="185">
        <v>1298000</v>
      </c>
      <c r="S6" s="186">
        <f>IFERROR(R6/J6,"-")</f>
        <v>11286.956521739</v>
      </c>
      <c r="T6" s="186">
        <f>IFERROR(R6/P6,"-")</f>
        <v>37085.714285714</v>
      </c>
      <c r="U6" s="180">
        <f>IFERROR(R6-D6,"-")</f>
        <v>-616000</v>
      </c>
      <c r="V6" s="83">
        <f>R6/D6</f>
        <v>0.67816091954023</v>
      </c>
      <c r="W6" s="77"/>
      <c r="X6" s="142"/>
    </row>
    <row r="7" spans="1:24">
      <c r="A7" s="78"/>
      <c r="B7" s="84" t="s">
        <v>24</v>
      </c>
      <c r="C7" s="84">
        <v>14</v>
      </c>
      <c r="D7" s="180">
        <v>1498000</v>
      </c>
      <c r="E7" s="79">
        <v>2046</v>
      </c>
      <c r="F7" s="79">
        <v>522</v>
      </c>
      <c r="G7" s="79">
        <v>1047</v>
      </c>
      <c r="H7" s="89">
        <v>159</v>
      </c>
      <c r="I7" s="90">
        <v>2</v>
      </c>
      <c r="J7" s="143">
        <f>H7+I7</f>
        <v>161</v>
      </c>
      <c r="K7" s="80">
        <f>IFERROR(J7/G7,"-")</f>
        <v>0.15377268385864</v>
      </c>
      <c r="L7" s="79">
        <v>52</v>
      </c>
      <c r="M7" s="79">
        <v>18</v>
      </c>
      <c r="N7" s="80">
        <f>IFERROR(L7/J7,"-")</f>
        <v>0.32298136645963</v>
      </c>
      <c r="O7" s="81">
        <f>IFERROR(D7/J7,"-")</f>
        <v>9304.347826087</v>
      </c>
      <c r="P7" s="82">
        <v>36</v>
      </c>
      <c r="Q7" s="80">
        <f>IFERROR(P7/J7,"-")</f>
        <v>0.22360248447205</v>
      </c>
      <c r="R7" s="185">
        <v>1615000</v>
      </c>
      <c r="S7" s="186">
        <f>IFERROR(R7/J7,"-")</f>
        <v>10031.055900621</v>
      </c>
      <c r="T7" s="186">
        <f>IFERROR(R7/P7,"-")</f>
        <v>44861.111111111</v>
      </c>
      <c r="U7" s="180">
        <f>IFERROR(R7-D7,"-")</f>
        <v>117000</v>
      </c>
      <c r="V7" s="83">
        <f>R7/D7</f>
        <v>1.0781041388518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3412000</v>
      </c>
      <c r="E10" s="41">
        <f>SUM(E6:E8)</f>
        <v>2727</v>
      </c>
      <c r="F10" s="41">
        <f>SUM(F6:F8)</f>
        <v>811</v>
      </c>
      <c r="G10" s="41">
        <f>SUM(G6:G8)</f>
        <v>2518</v>
      </c>
      <c r="H10" s="41">
        <f>SUM(H6:H8)</f>
        <v>274</v>
      </c>
      <c r="I10" s="41">
        <f>SUM(I6:I8)</f>
        <v>2</v>
      </c>
      <c r="J10" s="41">
        <f>SUM(J6:J8)</f>
        <v>276</v>
      </c>
      <c r="K10" s="42">
        <f>IFERROR(J10/G10,"-")</f>
        <v>0.10961080222399</v>
      </c>
      <c r="L10" s="76">
        <f>SUM(L6:L8)</f>
        <v>82</v>
      </c>
      <c r="M10" s="76">
        <f>SUM(M6:M8)</f>
        <v>34</v>
      </c>
      <c r="N10" s="42">
        <f>IFERROR(L10/J10,"-")</f>
        <v>0.29710144927536</v>
      </c>
      <c r="O10" s="43">
        <f>IFERROR(D10/J10,"-")</f>
        <v>12362.31884058</v>
      </c>
      <c r="P10" s="44">
        <f>SUM(P6:P8)</f>
        <v>71</v>
      </c>
      <c r="Q10" s="42">
        <f>IFERROR(P10/J10,"-")</f>
        <v>0.25724637681159</v>
      </c>
      <c r="R10" s="183">
        <f>SUM(R6:R8)</f>
        <v>2913000</v>
      </c>
      <c r="S10" s="183">
        <f>IFERROR(R10/J10,"-")</f>
        <v>10554.347826087</v>
      </c>
      <c r="T10" s="183">
        <f>IFERROR(P10/P10,"-")</f>
        <v>1</v>
      </c>
      <c r="U10" s="183">
        <f>SUM(U6:U8)</f>
        <v>-499000</v>
      </c>
      <c r="V10" s="45">
        <f>IFERROR(R10/D10,"-")</f>
        <v>0.85375146541618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1.08125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480000</v>
      </c>
      <c r="K6" s="79">
        <v>9</v>
      </c>
      <c r="L6" s="79">
        <v>0</v>
      </c>
      <c r="M6" s="79">
        <v>67</v>
      </c>
      <c r="N6" s="89">
        <v>3</v>
      </c>
      <c r="O6" s="90">
        <v>0</v>
      </c>
      <c r="P6" s="91">
        <f>N6+O6</f>
        <v>3</v>
      </c>
      <c r="Q6" s="80">
        <f>IFERROR(P6/M6,"-")</f>
        <v>0.044776119402985</v>
      </c>
      <c r="R6" s="79">
        <v>0</v>
      </c>
      <c r="S6" s="79">
        <v>0</v>
      </c>
      <c r="T6" s="80">
        <f>IFERROR(R6/(P6),"-")</f>
        <v>0</v>
      </c>
      <c r="U6" s="186">
        <f>IFERROR(J6/SUM(N6:O10),"-")</f>
        <v>22857.142857143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39000</v>
      </c>
      <c r="AB6" s="83">
        <f>SUM(X6:X10)/SUM(J6:J10)</f>
        <v>1.08125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/>
      <c r="H7" s="88" t="s">
        <v>66</v>
      </c>
      <c r="I7" s="88"/>
      <c r="J7" s="180"/>
      <c r="K7" s="79">
        <v>10</v>
      </c>
      <c r="L7" s="79">
        <v>0</v>
      </c>
      <c r="M7" s="79">
        <v>100</v>
      </c>
      <c r="N7" s="89">
        <v>3</v>
      </c>
      <c r="O7" s="90">
        <v>0</v>
      </c>
      <c r="P7" s="91">
        <f>N7+O7</f>
        <v>3</v>
      </c>
      <c r="Q7" s="80">
        <f>IFERROR(P7/M7,"-")</f>
        <v>0.03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0.66666666666667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64</v>
      </c>
      <c r="G8" s="88"/>
      <c r="H8" s="88" t="s">
        <v>66</v>
      </c>
      <c r="I8" s="88"/>
      <c r="J8" s="180"/>
      <c r="K8" s="79">
        <v>5</v>
      </c>
      <c r="L8" s="79">
        <v>0</v>
      </c>
      <c r="M8" s="79">
        <v>39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/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75</v>
      </c>
      <c r="E9" s="189" t="s">
        <v>76</v>
      </c>
      <c r="F9" s="189" t="s">
        <v>64</v>
      </c>
      <c r="G9" s="88"/>
      <c r="H9" s="88" t="s">
        <v>66</v>
      </c>
      <c r="I9" s="88"/>
      <c r="J9" s="180"/>
      <c r="K9" s="79">
        <v>5</v>
      </c>
      <c r="L9" s="79">
        <v>0</v>
      </c>
      <c r="M9" s="79">
        <v>26</v>
      </c>
      <c r="N9" s="89">
        <v>1</v>
      </c>
      <c r="O9" s="90">
        <v>0</v>
      </c>
      <c r="P9" s="91">
        <f>N9+O9</f>
        <v>1</v>
      </c>
      <c r="Q9" s="80">
        <f>IFERROR(P9/M9,"-")</f>
        <v>0.038461538461538</v>
      </c>
      <c r="R9" s="79">
        <v>1</v>
      </c>
      <c r="S9" s="79">
        <v>0</v>
      </c>
      <c r="T9" s="80">
        <f>IFERROR(R9/(P9),"-")</f>
        <v>1</v>
      </c>
      <c r="U9" s="186"/>
      <c r="V9" s="82">
        <v>1</v>
      </c>
      <c r="W9" s="80">
        <f>IF(P9=0,"-",V9/P9)</f>
        <v>1</v>
      </c>
      <c r="X9" s="185">
        <v>84000</v>
      </c>
      <c r="Y9" s="186">
        <f>IFERROR(X9/P9,"-")</f>
        <v>84000</v>
      </c>
      <c r="Z9" s="186">
        <f>IFERROR(X9/V9,"-")</f>
        <v>84000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>
        <v>1</v>
      </c>
      <c r="BZ9" s="127">
        <f>IFERROR(BY9/BW9,"-")</f>
        <v>1</v>
      </c>
      <c r="CA9" s="128">
        <v>84000</v>
      </c>
      <c r="CB9" s="129">
        <f>IFERROR(CA9/BW9,"-")</f>
        <v>84000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84000</v>
      </c>
      <c r="CQ9" s="139">
        <v>84000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78</v>
      </c>
      <c r="F10" s="189" t="s">
        <v>79</v>
      </c>
      <c r="G10" s="88"/>
      <c r="H10" s="88"/>
      <c r="I10" s="88"/>
      <c r="J10" s="180"/>
      <c r="K10" s="79">
        <v>136</v>
      </c>
      <c r="L10" s="79">
        <v>66</v>
      </c>
      <c r="M10" s="79">
        <v>113</v>
      </c>
      <c r="N10" s="89">
        <v>14</v>
      </c>
      <c r="O10" s="90">
        <v>0</v>
      </c>
      <c r="P10" s="91">
        <f>N10+O10</f>
        <v>14</v>
      </c>
      <c r="Q10" s="80">
        <f>IFERROR(P10/M10,"-")</f>
        <v>0.12389380530973</v>
      </c>
      <c r="R10" s="79">
        <v>6</v>
      </c>
      <c r="S10" s="79">
        <v>0</v>
      </c>
      <c r="T10" s="80">
        <f>IFERROR(R10/(P10),"-")</f>
        <v>0.42857142857143</v>
      </c>
      <c r="U10" s="186"/>
      <c r="V10" s="82">
        <v>7</v>
      </c>
      <c r="W10" s="80">
        <f>IF(P10=0,"-",V10/P10)</f>
        <v>0.5</v>
      </c>
      <c r="X10" s="185">
        <v>435000</v>
      </c>
      <c r="Y10" s="186">
        <f>IFERROR(X10/P10,"-")</f>
        <v>31071.428571429</v>
      </c>
      <c r="Z10" s="186">
        <f>IFERROR(X10/V10,"-")</f>
        <v>62142.857142857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0.14285714285714</v>
      </c>
      <c r="BG10" s="110">
        <v>1</v>
      </c>
      <c r="BH10" s="112">
        <f>IFERROR(BG10/BE10,"-")</f>
        <v>0.5</v>
      </c>
      <c r="BI10" s="113">
        <v>28000</v>
      </c>
      <c r="BJ10" s="114">
        <f>IFERROR(BI10/BE10,"-")</f>
        <v>14000</v>
      </c>
      <c r="BK10" s="115"/>
      <c r="BL10" s="115"/>
      <c r="BM10" s="115">
        <v>1</v>
      </c>
      <c r="BN10" s="117">
        <v>2</v>
      </c>
      <c r="BO10" s="118">
        <f>IF(P10=0,"",IF(BN10=0,"",(BN10/P10)))</f>
        <v>0.14285714285714</v>
      </c>
      <c r="BP10" s="119">
        <v>1</v>
      </c>
      <c r="BQ10" s="120">
        <f>IFERROR(BP10/BN10,"-")</f>
        <v>0.5</v>
      </c>
      <c r="BR10" s="121">
        <v>151000</v>
      </c>
      <c r="BS10" s="122">
        <f>IFERROR(BR10/BN10,"-")</f>
        <v>75500</v>
      </c>
      <c r="BT10" s="123"/>
      <c r="BU10" s="123"/>
      <c r="BV10" s="123">
        <v>1</v>
      </c>
      <c r="BW10" s="124">
        <v>7</v>
      </c>
      <c r="BX10" s="125">
        <f>IF(P10=0,"",IF(BW10=0,"",(BW10/P10)))</f>
        <v>0.5</v>
      </c>
      <c r="BY10" s="126">
        <v>3</v>
      </c>
      <c r="BZ10" s="127">
        <f>IFERROR(BY10/BW10,"-")</f>
        <v>0.42857142857143</v>
      </c>
      <c r="CA10" s="128">
        <v>183000</v>
      </c>
      <c r="CB10" s="129">
        <f>IFERROR(CA10/BW10,"-")</f>
        <v>26142.857142857</v>
      </c>
      <c r="CC10" s="130"/>
      <c r="CD10" s="130"/>
      <c r="CE10" s="130">
        <v>3</v>
      </c>
      <c r="CF10" s="131">
        <v>3</v>
      </c>
      <c r="CG10" s="132">
        <f>IF(P10=0,"",IF(CF10=0,"",(CF10/P10)))</f>
        <v>0.21428571428571</v>
      </c>
      <c r="CH10" s="133">
        <v>2</v>
      </c>
      <c r="CI10" s="134">
        <f>IFERROR(CH10/CF10,"-")</f>
        <v>0.66666666666667</v>
      </c>
      <c r="CJ10" s="135">
        <v>73000</v>
      </c>
      <c r="CK10" s="136">
        <f>IFERROR(CJ10/CF10,"-")</f>
        <v>24333.333333333</v>
      </c>
      <c r="CL10" s="137"/>
      <c r="CM10" s="137">
        <v>1</v>
      </c>
      <c r="CN10" s="137">
        <v>1</v>
      </c>
      <c r="CO10" s="138">
        <v>7</v>
      </c>
      <c r="CP10" s="139">
        <v>435000</v>
      </c>
      <c r="CQ10" s="139">
        <v>151000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0.42948717948718</v>
      </c>
      <c r="B11" s="189" t="s">
        <v>80</v>
      </c>
      <c r="C11" s="189"/>
      <c r="D11" s="189" t="s">
        <v>62</v>
      </c>
      <c r="E11" s="189" t="s">
        <v>63</v>
      </c>
      <c r="F11" s="189" t="s">
        <v>64</v>
      </c>
      <c r="G11" s="88" t="s">
        <v>81</v>
      </c>
      <c r="H11" s="88" t="s">
        <v>66</v>
      </c>
      <c r="I11" s="88" t="s">
        <v>67</v>
      </c>
      <c r="J11" s="180">
        <v>780000</v>
      </c>
      <c r="K11" s="79">
        <v>21</v>
      </c>
      <c r="L11" s="79">
        <v>0</v>
      </c>
      <c r="M11" s="79">
        <v>141</v>
      </c>
      <c r="N11" s="89">
        <v>6</v>
      </c>
      <c r="O11" s="90">
        <v>0</v>
      </c>
      <c r="P11" s="91">
        <f>N11+O11</f>
        <v>6</v>
      </c>
      <c r="Q11" s="80">
        <f>IFERROR(P11/M11,"-")</f>
        <v>0.042553191489362</v>
      </c>
      <c r="R11" s="79">
        <v>2</v>
      </c>
      <c r="S11" s="79">
        <v>1</v>
      </c>
      <c r="T11" s="80">
        <f>IFERROR(R11/(P11),"-")</f>
        <v>0.33333333333333</v>
      </c>
      <c r="U11" s="186">
        <f>IFERROR(J11/SUM(N11:O14),"-")</f>
        <v>17727.272727273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SUM(X11:X14)-SUM(J11:J14)</f>
        <v>-445000</v>
      </c>
      <c r="AB11" s="83">
        <f>SUM(X11:X14)/SUM(J11:J14)</f>
        <v>0.42948717948718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0.66666666666667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82</v>
      </c>
      <c r="C12" s="189"/>
      <c r="D12" s="189" t="s">
        <v>69</v>
      </c>
      <c r="E12" s="189" t="s">
        <v>70</v>
      </c>
      <c r="F12" s="189" t="s">
        <v>64</v>
      </c>
      <c r="G12" s="88" t="s">
        <v>81</v>
      </c>
      <c r="H12" s="88" t="s">
        <v>83</v>
      </c>
      <c r="I12" s="88"/>
      <c r="J12" s="180"/>
      <c r="K12" s="79">
        <v>16</v>
      </c>
      <c r="L12" s="79">
        <v>0</v>
      </c>
      <c r="M12" s="79">
        <v>92</v>
      </c>
      <c r="N12" s="89">
        <v>6</v>
      </c>
      <c r="O12" s="90">
        <v>0</v>
      </c>
      <c r="P12" s="91">
        <f>N12+O12</f>
        <v>6</v>
      </c>
      <c r="Q12" s="80">
        <f>IFERROR(P12/M12,"-")</f>
        <v>0.065217391304348</v>
      </c>
      <c r="R12" s="79">
        <v>1</v>
      </c>
      <c r="S12" s="79">
        <v>0</v>
      </c>
      <c r="T12" s="80">
        <f>IFERROR(R12/(P12),"-")</f>
        <v>0.16666666666667</v>
      </c>
      <c r="U12" s="186"/>
      <c r="V12" s="82">
        <v>1</v>
      </c>
      <c r="W12" s="80">
        <f>IF(P12=0,"-",V12/P12)</f>
        <v>0.16666666666667</v>
      </c>
      <c r="X12" s="185">
        <v>13000</v>
      </c>
      <c r="Y12" s="186">
        <f>IFERROR(X12/P12,"-")</f>
        <v>2166.6666666667</v>
      </c>
      <c r="Z12" s="186">
        <f>IFERROR(X12/V12,"-")</f>
        <v>13000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0.16666666666667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>
        <v>1</v>
      </c>
      <c r="BQ12" s="120">
        <f>IFERROR(BP12/BN12,"-")</f>
        <v>0.5</v>
      </c>
      <c r="BR12" s="121">
        <v>13000</v>
      </c>
      <c r="BS12" s="122">
        <f>IFERROR(BR12/BN12,"-")</f>
        <v>6500</v>
      </c>
      <c r="BT12" s="123"/>
      <c r="BU12" s="123"/>
      <c r="BV12" s="123">
        <v>1</v>
      </c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0.16666666666667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13000</v>
      </c>
      <c r="CQ12" s="139">
        <v>13000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72</v>
      </c>
      <c r="E13" s="189" t="s">
        <v>73</v>
      </c>
      <c r="F13" s="189" t="s">
        <v>64</v>
      </c>
      <c r="G13" s="88" t="s">
        <v>81</v>
      </c>
      <c r="H13" s="88" t="s">
        <v>85</v>
      </c>
      <c r="I13" s="88"/>
      <c r="J13" s="180"/>
      <c r="K13" s="79">
        <v>27</v>
      </c>
      <c r="L13" s="79">
        <v>0</v>
      </c>
      <c r="M13" s="79">
        <v>118</v>
      </c>
      <c r="N13" s="89">
        <v>13</v>
      </c>
      <c r="O13" s="90">
        <v>0</v>
      </c>
      <c r="P13" s="91">
        <f>N13+O13</f>
        <v>13</v>
      </c>
      <c r="Q13" s="80">
        <f>IFERROR(P13/M13,"-")</f>
        <v>0.11016949152542</v>
      </c>
      <c r="R13" s="79">
        <v>4</v>
      </c>
      <c r="S13" s="79">
        <v>2</v>
      </c>
      <c r="T13" s="80">
        <f>IFERROR(R13/(P13),"-")</f>
        <v>0.30769230769231</v>
      </c>
      <c r="U13" s="186"/>
      <c r="V13" s="82">
        <v>7</v>
      </c>
      <c r="W13" s="80">
        <f>IF(P13=0,"-",V13/P13)</f>
        <v>0.53846153846154</v>
      </c>
      <c r="X13" s="185">
        <v>75000</v>
      </c>
      <c r="Y13" s="186">
        <f>IFERROR(X13/P13,"-")</f>
        <v>5769.2307692308</v>
      </c>
      <c r="Z13" s="186">
        <f>IFERROR(X13/V13,"-")</f>
        <v>10714.285714286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0.076923076923077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0.15384615384615</v>
      </c>
      <c r="BG13" s="110">
        <v>1</v>
      </c>
      <c r="BH13" s="112">
        <f>IFERROR(BG13/BE13,"-")</f>
        <v>0.5</v>
      </c>
      <c r="BI13" s="113">
        <v>3000</v>
      </c>
      <c r="BJ13" s="114">
        <f>IFERROR(BI13/BE13,"-")</f>
        <v>1500</v>
      </c>
      <c r="BK13" s="115">
        <v>1</v>
      </c>
      <c r="BL13" s="115"/>
      <c r="BM13" s="115"/>
      <c r="BN13" s="117">
        <v>7</v>
      </c>
      <c r="BO13" s="118">
        <f>IF(P13=0,"",IF(BN13=0,"",(BN13/P13)))</f>
        <v>0.53846153846154</v>
      </c>
      <c r="BP13" s="119">
        <v>3</v>
      </c>
      <c r="BQ13" s="120">
        <f>IFERROR(BP13/BN13,"-")</f>
        <v>0.42857142857143</v>
      </c>
      <c r="BR13" s="121">
        <v>9000</v>
      </c>
      <c r="BS13" s="122">
        <f>IFERROR(BR13/BN13,"-")</f>
        <v>1285.7142857143</v>
      </c>
      <c r="BT13" s="123">
        <v>3</v>
      </c>
      <c r="BU13" s="123"/>
      <c r="BV13" s="123"/>
      <c r="BW13" s="124">
        <v>3</v>
      </c>
      <c r="BX13" s="125">
        <f>IF(P13=0,"",IF(BW13=0,"",(BW13/P13)))</f>
        <v>0.23076923076923</v>
      </c>
      <c r="BY13" s="126">
        <v>3</v>
      </c>
      <c r="BZ13" s="127">
        <f>IFERROR(BY13/BW13,"-")</f>
        <v>1</v>
      </c>
      <c r="CA13" s="128">
        <v>63000</v>
      </c>
      <c r="CB13" s="129">
        <f>IFERROR(CA13/BW13,"-")</f>
        <v>21000</v>
      </c>
      <c r="CC13" s="130">
        <v>2</v>
      </c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7</v>
      </c>
      <c r="CP13" s="139">
        <v>75000</v>
      </c>
      <c r="CQ13" s="139">
        <v>50000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86</v>
      </c>
      <c r="C14" s="189"/>
      <c r="D14" s="189" t="s">
        <v>78</v>
      </c>
      <c r="E14" s="189" t="s">
        <v>78</v>
      </c>
      <c r="F14" s="189" t="s">
        <v>79</v>
      </c>
      <c r="G14" s="88"/>
      <c r="H14" s="88"/>
      <c r="I14" s="88"/>
      <c r="J14" s="180"/>
      <c r="K14" s="79">
        <v>145</v>
      </c>
      <c r="L14" s="79">
        <v>92</v>
      </c>
      <c r="M14" s="79">
        <v>67</v>
      </c>
      <c r="N14" s="89">
        <v>19</v>
      </c>
      <c r="O14" s="90">
        <v>0</v>
      </c>
      <c r="P14" s="91">
        <f>N14+O14</f>
        <v>19</v>
      </c>
      <c r="Q14" s="80">
        <f>IFERROR(P14/M14,"-")</f>
        <v>0.28358208955224</v>
      </c>
      <c r="R14" s="79">
        <v>6</v>
      </c>
      <c r="S14" s="79">
        <v>5</v>
      </c>
      <c r="T14" s="80">
        <f>IFERROR(R14/(P14),"-")</f>
        <v>0.31578947368421</v>
      </c>
      <c r="U14" s="186"/>
      <c r="V14" s="82">
        <v>8</v>
      </c>
      <c r="W14" s="80">
        <f>IF(P14=0,"-",V14/P14)</f>
        <v>0.42105263157895</v>
      </c>
      <c r="X14" s="185">
        <v>247000</v>
      </c>
      <c r="Y14" s="186">
        <f>IFERROR(X14/P14,"-")</f>
        <v>13000</v>
      </c>
      <c r="Z14" s="186">
        <f>IFERROR(X14/V14,"-")</f>
        <v>30875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0.10526315789474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7</v>
      </c>
      <c r="BO14" s="118">
        <f>IF(P14=0,"",IF(BN14=0,"",(BN14/P14)))</f>
        <v>0.36842105263158</v>
      </c>
      <c r="BP14" s="119">
        <v>3</v>
      </c>
      <c r="BQ14" s="120">
        <f>IFERROR(BP14/BN14,"-")</f>
        <v>0.42857142857143</v>
      </c>
      <c r="BR14" s="121">
        <v>128000</v>
      </c>
      <c r="BS14" s="122">
        <f>IFERROR(BR14/BN14,"-")</f>
        <v>18285.714285714</v>
      </c>
      <c r="BT14" s="123">
        <v>1</v>
      </c>
      <c r="BU14" s="123"/>
      <c r="BV14" s="123">
        <v>2</v>
      </c>
      <c r="BW14" s="124">
        <v>8</v>
      </c>
      <c r="BX14" s="125">
        <f>IF(P14=0,"",IF(BW14=0,"",(BW14/P14)))</f>
        <v>0.42105263157895</v>
      </c>
      <c r="BY14" s="126">
        <v>5</v>
      </c>
      <c r="BZ14" s="127">
        <f>IFERROR(BY14/BW14,"-")</f>
        <v>0.625</v>
      </c>
      <c r="CA14" s="128">
        <v>119000</v>
      </c>
      <c r="CB14" s="129">
        <f>IFERROR(CA14/BW14,"-")</f>
        <v>14875</v>
      </c>
      <c r="CC14" s="130">
        <v>2</v>
      </c>
      <c r="CD14" s="130">
        <v>1</v>
      </c>
      <c r="CE14" s="130">
        <v>2</v>
      </c>
      <c r="CF14" s="131">
        <v>2</v>
      </c>
      <c r="CG14" s="132">
        <f>IF(P14=0,"",IF(CF14=0,"",(CF14/P14)))</f>
        <v>0.10526315789474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8</v>
      </c>
      <c r="CP14" s="139">
        <v>247000</v>
      </c>
      <c r="CQ14" s="139">
        <v>80000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</v>
      </c>
      <c r="B15" s="189" t="s">
        <v>87</v>
      </c>
      <c r="C15" s="189"/>
      <c r="D15" s="189" t="s">
        <v>88</v>
      </c>
      <c r="E15" s="189" t="s">
        <v>89</v>
      </c>
      <c r="F15" s="189" t="s">
        <v>64</v>
      </c>
      <c r="G15" s="88" t="s">
        <v>90</v>
      </c>
      <c r="H15" s="88" t="s">
        <v>91</v>
      </c>
      <c r="I15" s="88" t="s">
        <v>92</v>
      </c>
      <c r="J15" s="180">
        <v>144000</v>
      </c>
      <c r="K15" s="79">
        <v>3</v>
      </c>
      <c r="L15" s="79">
        <v>0</v>
      </c>
      <c r="M15" s="79">
        <v>16</v>
      </c>
      <c r="N15" s="89">
        <v>1</v>
      </c>
      <c r="O15" s="90">
        <v>0</v>
      </c>
      <c r="P15" s="91">
        <f>N15+O15</f>
        <v>1</v>
      </c>
      <c r="Q15" s="80">
        <f>IFERROR(P15/M15,"-")</f>
        <v>0.0625</v>
      </c>
      <c r="R15" s="79">
        <v>0</v>
      </c>
      <c r="S15" s="79">
        <v>1</v>
      </c>
      <c r="T15" s="80">
        <f>IFERROR(R15/(P15),"-")</f>
        <v>0</v>
      </c>
      <c r="U15" s="186">
        <f>IFERROR(J15/SUM(N15:O16),"-")</f>
        <v>72000</v>
      </c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>
        <f>SUM(X15:X16)-SUM(J15:J16)</f>
        <v>-144000</v>
      </c>
      <c r="AB15" s="83">
        <f>SUM(X15:X16)/SUM(J15:J16)</f>
        <v>0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93</v>
      </c>
      <c r="C16" s="189"/>
      <c r="D16" s="189" t="s">
        <v>88</v>
      </c>
      <c r="E16" s="189" t="s">
        <v>89</v>
      </c>
      <c r="F16" s="189" t="s">
        <v>79</v>
      </c>
      <c r="G16" s="88"/>
      <c r="H16" s="88"/>
      <c r="I16" s="88"/>
      <c r="J16" s="180"/>
      <c r="K16" s="79">
        <v>43</v>
      </c>
      <c r="L16" s="79">
        <v>15</v>
      </c>
      <c r="M16" s="79">
        <v>19</v>
      </c>
      <c r="N16" s="89">
        <v>1</v>
      </c>
      <c r="O16" s="90">
        <v>0</v>
      </c>
      <c r="P16" s="91">
        <f>N16+O16</f>
        <v>1</v>
      </c>
      <c r="Q16" s="80">
        <f>IFERROR(P16/M16,"-")</f>
        <v>0.052631578947368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</v>
      </c>
      <c r="B17" s="189" t="s">
        <v>94</v>
      </c>
      <c r="C17" s="189"/>
      <c r="D17" s="189" t="s">
        <v>95</v>
      </c>
      <c r="E17" s="189" t="s">
        <v>96</v>
      </c>
      <c r="F17" s="189" t="s">
        <v>64</v>
      </c>
      <c r="G17" s="88" t="s">
        <v>65</v>
      </c>
      <c r="H17" s="88" t="s">
        <v>97</v>
      </c>
      <c r="I17" s="190" t="s">
        <v>98</v>
      </c>
      <c r="J17" s="180">
        <v>36000</v>
      </c>
      <c r="K17" s="79">
        <v>11</v>
      </c>
      <c r="L17" s="79">
        <v>0</v>
      </c>
      <c r="M17" s="79">
        <v>75</v>
      </c>
      <c r="N17" s="89">
        <v>1</v>
      </c>
      <c r="O17" s="90">
        <v>0</v>
      </c>
      <c r="P17" s="91">
        <f>N17+O17</f>
        <v>1</v>
      </c>
      <c r="Q17" s="80">
        <f>IFERROR(P17/M17,"-")</f>
        <v>0.013333333333333</v>
      </c>
      <c r="R17" s="79">
        <v>0</v>
      </c>
      <c r="S17" s="79">
        <v>0</v>
      </c>
      <c r="T17" s="80">
        <f>IFERROR(R17/(P17),"-")</f>
        <v>0</v>
      </c>
      <c r="U17" s="186">
        <f>IFERROR(J17/SUM(N17:O18),"-")</f>
        <v>36000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SUM(X17:X18)-SUM(J17:J18)</f>
        <v>-36000</v>
      </c>
      <c r="AB17" s="83">
        <f>SUM(X17:X18)/SUM(J17:J18)</f>
        <v>0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 t="s">
        <v>95</v>
      </c>
      <c r="E18" s="189" t="s">
        <v>96</v>
      </c>
      <c r="F18" s="189" t="s">
        <v>79</v>
      </c>
      <c r="G18" s="88"/>
      <c r="H18" s="88"/>
      <c r="I18" s="88"/>
      <c r="J18" s="180"/>
      <c r="K18" s="79">
        <v>24</v>
      </c>
      <c r="L18" s="79">
        <v>7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0.77777777777778</v>
      </c>
      <c r="B19" s="189" t="s">
        <v>100</v>
      </c>
      <c r="C19" s="189"/>
      <c r="D19" s="189" t="s">
        <v>101</v>
      </c>
      <c r="E19" s="189" t="s">
        <v>102</v>
      </c>
      <c r="F19" s="189" t="s">
        <v>64</v>
      </c>
      <c r="G19" s="88" t="s">
        <v>65</v>
      </c>
      <c r="H19" s="88" t="s">
        <v>97</v>
      </c>
      <c r="I19" s="191" t="s">
        <v>103</v>
      </c>
      <c r="J19" s="180">
        <v>36000</v>
      </c>
      <c r="K19" s="79">
        <v>4</v>
      </c>
      <c r="L19" s="79">
        <v>0</v>
      </c>
      <c r="M19" s="79">
        <v>31</v>
      </c>
      <c r="N19" s="89">
        <v>3</v>
      </c>
      <c r="O19" s="90">
        <v>0</v>
      </c>
      <c r="P19" s="91">
        <f>N19+O19</f>
        <v>3</v>
      </c>
      <c r="Q19" s="80">
        <f>IFERROR(P19/M19,"-")</f>
        <v>0.096774193548387</v>
      </c>
      <c r="R19" s="79">
        <v>1</v>
      </c>
      <c r="S19" s="79">
        <v>0</v>
      </c>
      <c r="T19" s="80">
        <f>IFERROR(R19/(P19),"-")</f>
        <v>0.33333333333333</v>
      </c>
      <c r="U19" s="186">
        <f>IFERROR(J19/SUM(N19:O20),"-")</f>
        <v>12000</v>
      </c>
      <c r="V19" s="82">
        <v>1</v>
      </c>
      <c r="W19" s="80">
        <f>IF(P19=0,"-",V19/P19)</f>
        <v>0.33333333333333</v>
      </c>
      <c r="X19" s="185">
        <v>28000</v>
      </c>
      <c r="Y19" s="186">
        <f>IFERROR(X19/P19,"-")</f>
        <v>9333.3333333333</v>
      </c>
      <c r="Z19" s="186">
        <f>IFERROR(X19/V19,"-")</f>
        <v>28000</v>
      </c>
      <c r="AA19" s="180">
        <f>SUM(X19:X20)-SUM(J19:J20)</f>
        <v>-8000</v>
      </c>
      <c r="AB19" s="83">
        <f>SUM(X19:X20)/SUM(J19:J20)</f>
        <v>0.77777777777778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0.33333333333333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28000</v>
      </c>
      <c r="CB19" s="129">
        <f>IFERROR(CA19/BW19,"-")</f>
        <v>28000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28000</v>
      </c>
      <c r="CQ19" s="139">
        <v>28000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104</v>
      </c>
      <c r="C20" s="189"/>
      <c r="D20" s="189" t="s">
        <v>101</v>
      </c>
      <c r="E20" s="189" t="s">
        <v>102</v>
      </c>
      <c r="F20" s="189" t="s">
        <v>79</v>
      </c>
      <c r="G20" s="88"/>
      <c r="H20" s="88"/>
      <c r="I20" s="88"/>
      <c r="J20" s="180"/>
      <c r="K20" s="79">
        <v>21</v>
      </c>
      <c r="L20" s="79">
        <v>7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3.5277777777778</v>
      </c>
      <c r="B21" s="189" t="s">
        <v>105</v>
      </c>
      <c r="C21" s="189"/>
      <c r="D21" s="189" t="s">
        <v>106</v>
      </c>
      <c r="E21" s="189" t="s">
        <v>107</v>
      </c>
      <c r="F21" s="189" t="s">
        <v>64</v>
      </c>
      <c r="G21" s="88" t="s">
        <v>65</v>
      </c>
      <c r="H21" s="88" t="s">
        <v>97</v>
      </c>
      <c r="I21" s="190" t="s">
        <v>108</v>
      </c>
      <c r="J21" s="180">
        <v>36000</v>
      </c>
      <c r="K21" s="79">
        <v>4</v>
      </c>
      <c r="L21" s="79">
        <v>0</v>
      </c>
      <c r="M21" s="79">
        <v>35</v>
      </c>
      <c r="N21" s="89">
        <v>1</v>
      </c>
      <c r="O21" s="90">
        <v>0</v>
      </c>
      <c r="P21" s="91">
        <f>N21+O21</f>
        <v>1</v>
      </c>
      <c r="Q21" s="80">
        <f>IFERROR(P21/M21,"-")</f>
        <v>0.028571428571429</v>
      </c>
      <c r="R21" s="79">
        <v>1</v>
      </c>
      <c r="S21" s="79">
        <v>0</v>
      </c>
      <c r="T21" s="80">
        <f>IFERROR(R21/(P21),"-")</f>
        <v>1</v>
      </c>
      <c r="U21" s="186">
        <f>IFERROR(J21/SUM(N21:O22),"-")</f>
        <v>36000</v>
      </c>
      <c r="V21" s="82">
        <v>1</v>
      </c>
      <c r="W21" s="80">
        <f>IF(P21=0,"-",V21/P21)</f>
        <v>1</v>
      </c>
      <c r="X21" s="185">
        <v>127000</v>
      </c>
      <c r="Y21" s="186">
        <f>IFERROR(X21/P21,"-")</f>
        <v>127000</v>
      </c>
      <c r="Z21" s="186">
        <f>IFERROR(X21/V21,"-")</f>
        <v>127000</v>
      </c>
      <c r="AA21" s="180">
        <f>SUM(X21:X22)-SUM(J21:J22)</f>
        <v>91000</v>
      </c>
      <c r="AB21" s="83">
        <f>SUM(X21:X22)/SUM(J21:J22)</f>
        <v>3.5277777777778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1</v>
      </c>
      <c r="BG21" s="110">
        <v>1</v>
      </c>
      <c r="BH21" s="112">
        <f>IFERROR(BG21/BE21,"-")</f>
        <v>1</v>
      </c>
      <c r="BI21" s="113">
        <v>127000</v>
      </c>
      <c r="BJ21" s="114">
        <f>IFERROR(BI21/BE21,"-")</f>
        <v>127000</v>
      </c>
      <c r="BK21" s="115"/>
      <c r="BL21" s="115"/>
      <c r="BM21" s="115">
        <v>1</v>
      </c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127000</v>
      </c>
      <c r="CQ21" s="139">
        <v>127000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189" t="s">
        <v>109</v>
      </c>
      <c r="C22" s="189"/>
      <c r="D22" s="189" t="s">
        <v>106</v>
      </c>
      <c r="E22" s="189" t="s">
        <v>107</v>
      </c>
      <c r="F22" s="189" t="s">
        <v>79</v>
      </c>
      <c r="G22" s="88"/>
      <c r="H22" s="88"/>
      <c r="I22" s="88"/>
      <c r="J22" s="180"/>
      <c r="K22" s="79">
        <v>8</v>
      </c>
      <c r="L22" s="79">
        <v>7</v>
      </c>
      <c r="M22" s="79">
        <v>0</v>
      </c>
      <c r="N22" s="89">
        <v>0</v>
      </c>
      <c r="O22" s="90">
        <v>0</v>
      </c>
      <c r="P22" s="91">
        <f>N22+O22</f>
        <v>0</v>
      </c>
      <c r="Q22" s="80" t="str">
        <f>IFERROR(P22/M22,"-")</f>
        <v>-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</v>
      </c>
      <c r="B23" s="189" t="s">
        <v>110</v>
      </c>
      <c r="C23" s="189"/>
      <c r="D23" s="189" t="s">
        <v>111</v>
      </c>
      <c r="E23" s="189" t="s">
        <v>112</v>
      </c>
      <c r="F23" s="189" t="s">
        <v>64</v>
      </c>
      <c r="G23" s="88" t="s">
        <v>65</v>
      </c>
      <c r="H23" s="88" t="s">
        <v>97</v>
      </c>
      <c r="I23" s="191" t="s">
        <v>113</v>
      </c>
      <c r="J23" s="180">
        <v>36000</v>
      </c>
      <c r="K23" s="79">
        <v>4</v>
      </c>
      <c r="L23" s="79">
        <v>0</v>
      </c>
      <c r="M23" s="79">
        <v>39</v>
      </c>
      <c r="N23" s="89">
        <v>2</v>
      </c>
      <c r="O23" s="90">
        <v>0</v>
      </c>
      <c r="P23" s="91">
        <f>N23+O23</f>
        <v>2</v>
      </c>
      <c r="Q23" s="80">
        <f>IFERROR(P23/M23,"-")</f>
        <v>0.051282051282051</v>
      </c>
      <c r="R23" s="79">
        <v>0</v>
      </c>
      <c r="S23" s="79">
        <v>1</v>
      </c>
      <c r="T23" s="80">
        <f>IFERROR(R23/(P23),"-")</f>
        <v>0</v>
      </c>
      <c r="U23" s="186">
        <f>IFERROR(J23/SUM(N23:O24),"-")</f>
        <v>18000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-36000</v>
      </c>
      <c r="AB23" s="83">
        <f>SUM(X23:X24)/SUM(J23:J24)</f>
        <v>0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114</v>
      </c>
      <c r="C24" s="189"/>
      <c r="D24" s="189" t="s">
        <v>111</v>
      </c>
      <c r="E24" s="189" t="s">
        <v>112</v>
      </c>
      <c r="F24" s="189" t="s">
        <v>79</v>
      </c>
      <c r="G24" s="88"/>
      <c r="H24" s="88"/>
      <c r="I24" s="88"/>
      <c r="J24" s="180"/>
      <c r="K24" s="79">
        <v>7</v>
      </c>
      <c r="L24" s="79">
        <v>7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186"/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0.33333333333333</v>
      </c>
      <c r="B25" s="189" t="s">
        <v>115</v>
      </c>
      <c r="C25" s="189"/>
      <c r="D25" s="189" t="s">
        <v>106</v>
      </c>
      <c r="E25" s="189" t="s">
        <v>107</v>
      </c>
      <c r="F25" s="189" t="s">
        <v>64</v>
      </c>
      <c r="G25" s="88" t="s">
        <v>81</v>
      </c>
      <c r="H25" s="88" t="s">
        <v>116</v>
      </c>
      <c r="I25" s="88" t="s">
        <v>117</v>
      </c>
      <c r="J25" s="180">
        <v>60000</v>
      </c>
      <c r="K25" s="79">
        <v>5</v>
      </c>
      <c r="L25" s="79">
        <v>0</v>
      </c>
      <c r="M25" s="79">
        <v>49</v>
      </c>
      <c r="N25" s="89">
        <v>1</v>
      </c>
      <c r="O25" s="90">
        <v>0</v>
      </c>
      <c r="P25" s="91">
        <f>N25+O25</f>
        <v>1</v>
      </c>
      <c r="Q25" s="80">
        <f>IFERROR(P25/M25,"-")</f>
        <v>0.020408163265306</v>
      </c>
      <c r="R25" s="79">
        <v>0</v>
      </c>
      <c r="S25" s="79">
        <v>1</v>
      </c>
      <c r="T25" s="80">
        <f>IFERROR(R25/(P25),"-")</f>
        <v>0</v>
      </c>
      <c r="U25" s="186">
        <f>IFERROR(J25/SUM(N25:O26),"-")</f>
        <v>12000</v>
      </c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>
        <f>SUM(X25:X26)-SUM(J25:J26)</f>
        <v>-40000</v>
      </c>
      <c r="AB25" s="83">
        <f>SUM(X25:X26)/SUM(J25:J26)</f>
        <v>0.33333333333333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118</v>
      </c>
      <c r="C26" s="189"/>
      <c r="D26" s="189" t="s">
        <v>106</v>
      </c>
      <c r="E26" s="189" t="s">
        <v>107</v>
      </c>
      <c r="F26" s="189" t="s">
        <v>79</v>
      </c>
      <c r="G26" s="88"/>
      <c r="H26" s="88"/>
      <c r="I26" s="88"/>
      <c r="J26" s="180"/>
      <c r="K26" s="79">
        <v>12</v>
      </c>
      <c r="L26" s="79">
        <v>12</v>
      </c>
      <c r="M26" s="79">
        <v>18</v>
      </c>
      <c r="N26" s="89">
        <v>4</v>
      </c>
      <c r="O26" s="90">
        <v>0</v>
      </c>
      <c r="P26" s="91">
        <f>N26+O26</f>
        <v>4</v>
      </c>
      <c r="Q26" s="80">
        <f>IFERROR(P26/M26,"-")</f>
        <v>0.22222222222222</v>
      </c>
      <c r="R26" s="79">
        <v>2</v>
      </c>
      <c r="S26" s="79">
        <v>0</v>
      </c>
      <c r="T26" s="80">
        <f>IFERROR(R26/(P26),"-")</f>
        <v>0.5</v>
      </c>
      <c r="U26" s="186"/>
      <c r="V26" s="82">
        <v>2</v>
      </c>
      <c r="W26" s="80">
        <f>IF(P26=0,"-",V26/P26)</f>
        <v>0.5</v>
      </c>
      <c r="X26" s="185">
        <v>20000</v>
      </c>
      <c r="Y26" s="186">
        <f>IFERROR(X26/P26,"-")</f>
        <v>5000</v>
      </c>
      <c r="Z26" s="186">
        <f>IFERROR(X26/V26,"-")</f>
        <v>10000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>
        <v>1</v>
      </c>
      <c r="BZ26" s="127">
        <f>IFERROR(BY26/BW26,"-")</f>
        <v>1</v>
      </c>
      <c r="CA26" s="128">
        <v>10000</v>
      </c>
      <c r="CB26" s="129">
        <f>IFERROR(CA26/BW26,"-")</f>
        <v>10000</v>
      </c>
      <c r="CC26" s="130"/>
      <c r="CD26" s="130">
        <v>1</v>
      </c>
      <c r="CE26" s="130"/>
      <c r="CF26" s="131">
        <v>1</v>
      </c>
      <c r="CG26" s="132">
        <f>IF(P26=0,"",IF(CF26=0,"",(CF26/P26)))</f>
        <v>0.25</v>
      </c>
      <c r="CH26" s="133">
        <v>1</v>
      </c>
      <c r="CI26" s="134">
        <f>IFERROR(CH26/CF26,"-")</f>
        <v>1</v>
      </c>
      <c r="CJ26" s="135">
        <v>10000</v>
      </c>
      <c r="CK26" s="136">
        <f>IFERROR(CJ26/CF26,"-")</f>
        <v>10000</v>
      </c>
      <c r="CL26" s="137">
        <v>1</v>
      </c>
      <c r="CM26" s="137"/>
      <c r="CN26" s="137"/>
      <c r="CO26" s="138">
        <v>2</v>
      </c>
      <c r="CP26" s="139">
        <v>20000</v>
      </c>
      <c r="CQ26" s="139">
        <v>10000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0.73333333333333</v>
      </c>
      <c r="B27" s="189" t="s">
        <v>119</v>
      </c>
      <c r="C27" s="189"/>
      <c r="D27" s="189" t="s">
        <v>95</v>
      </c>
      <c r="E27" s="189" t="s">
        <v>107</v>
      </c>
      <c r="F27" s="189" t="s">
        <v>64</v>
      </c>
      <c r="G27" s="88" t="s">
        <v>81</v>
      </c>
      <c r="H27" s="88" t="s">
        <v>116</v>
      </c>
      <c r="I27" s="88" t="s">
        <v>120</v>
      </c>
      <c r="J27" s="180">
        <v>60000</v>
      </c>
      <c r="K27" s="79">
        <v>21</v>
      </c>
      <c r="L27" s="79">
        <v>0</v>
      </c>
      <c r="M27" s="79">
        <v>64</v>
      </c>
      <c r="N27" s="89">
        <v>12</v>
      </c>
      <c r="O27" s="90">
        <v>0</v>
      </c>
      <c r="P27" s="91">
        <f>N27+O27</f>
        <v>12</v>
      </c>
      <c r="Q27" s="80">
        <f>IFERROR(P27/M27,"-")</f>
        <v>0.1875</v>
      </c>
      <c r="R27" s="79">
        <v>2</v>
      </c>
      <c r="S27" s="79">
        <v>0</v>
      </c>
      <c r="T27" s="80">
        <f>IFERROR(R27/(P27),"-")</f>
        <v>0.16666666666667</v>
      </c>
      <c r="U27" s="186">
        <f>IFERROR(J27/SUM(N27:O28),"-")</f>
        <v>4285.7142857143</v>
      </c>
      <c r="V27" s="82">
        <v>2</v>
      </c>
      <c r="W27" s="80">
        <f>IF(P27=0,"-",V27/P27)</f>
        <v>0.16666666666667</v>
      </c>
      <c r="X27" s="185">
        <v>44000</v>
      </c>
      <c r="Y27" s="186">
        <f>IFERROR(X27/P27,"-")</f>
        <v>3666.6666666667</v>
      </c>
      <c r="Z27" s="186">
        <f>IFERROR(X27/V27,"-")</f>
        <v>22000</v>
      </c>
      <c r="AA27" s="180">
        <f>SUM(X27:X28)-SUM(J27:J28)</f>
        <v>-16000</v>
      </c>
      <c r="AB27" s="83">
        <f>SUM(X27:X28)/SUM(J27:J28)</f>
        <v>0.73333333333333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2</v>
      </c>
      <c r="AN27" s="99">
        <f>IF(P27=0,"",IF(AM27=0,"",(AM27/P27)))</f>
        <v>0.16666666666667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2</v>
      </c>
      <c r="AW27" s="105">
        <f>IF(P27=0,"",IF(AV27=0,"",(AV27/P27)))</f>
        <v>0.16666666666667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5</v>
      </c>
      <c r="BF27" s="111">
        <f>IF(P27=0,"",IF(BE27=0,"",(BE27/P27)))</f>
        <v>0.41666666666667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0.16666666666667</v>
      </c>
      <c r="BP27" s="119">
        <v>2</v>
      </c>
      <c r="BQ27" s="120">
        <f>IFERROR(BP27/BN27,"-")</f>
        <v>1</v>
      </c>
      <c r="BR27" s="121">
        <v>44000</v>
      </c>
      <c r="BS27" s="122">
        <f>IFERROR(BR27/BN27,"-")</f>
        <v>22000</v>
      </c>
      <c r="BT27" s="123"/>
      <c r="BU27" s="123"/>
      <c r="BV27" s="123">
        <v>2</v>
      </c>
      <c r="BW27" s="124">
        <v>1</v>
      </c>
      <c r="BX27" s="125">
        <f>IF(P27=0,"",IF(BW27=0,"",(BW27/P27)))</f>
        <v>0.083333333333333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44000</v>
      </c>
      <c r="CQ27" s="139">
        <v>29000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121</v>
      </c>
      <c r="C28" s="189"/>
      <c r="D28" s="189" t="s">
        <v>95</v>
      </c>
      <c r="E28" s="189" t="s">
        <v>107</v>
      </c>
      <c r="F28" s="189" t="s">
        <v>79</v>
      </c>
      <c r="G28" s="88"/>
      <c r="H28" s="88"/>
      <c r="I28" s="88"/>
      <c r="J28" s="180"/>
      <c r="K28" s="79">
        <v>15</v>
      </c>
      <c r="L28" s="79">
        <v>10</v>
      </c>
      <c r="M28" s="79">
        <v>9</v>
      </c>
      <c r="N28" s="89">
        <v>2</v>
      </c>
      <c r="O28" s="90">
        <v>0</v>
      </c>
      <c r="P28" s="91">
        <f>N28+O28</f>
        <v>2</v>
      </c>
      <c r="Q28" s="80">
        <f>IFERROR(P28/M28,"-")</f>
        <v>0.22222222222222</v>
      </c>
      <c r="R28" s="79">
        <v>0</v>
      </c>
      <c r="S28" s="79">
        <v>0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</v>
      </c>
      <c r="B29" s="189" t="s">
        <v>122</v>
      </c>
      <c r="C29" s="189"/>
      <c r="D29" s="189"/>
      <c r="E29" s="189"/>
      <c r="F29" s="189" t="s">
        <v>64</v>
      </c>
      <c r="G29" s="88" t="s">
        <v>123</v>
      </c>
      <c r="H29" s="88" t="s">
        <v>124</v>
      </c>
      <c r="I29" s="88" t="s">
        <v>125</v>
      </c>
      <c r="J29" s="180">
        <v>96000</v>
      </c>
      <c r="K29" s="79">
        <v>8</v>
      </c>
      <c r="L29" s="79">
        <v>0</v>
      </c>
      <c r="M29" s="79">
        <v>68</v>
      </c>
      <c r="N29" s="89">
        <v>4</v>
      </c>
      <c r="O29" s="90">
        <v>0</v>
      </c>
      <c r="P29" s="91">
        <f>N29+O29</f>
        <v>4</v>
      </c>
      <c r="Q29" s="80">
        <f>IFERROR(P29/M29,"-")</f>
        <v>0.058823529411765</v>
      </c>
      <c r="R29" s="79">
        <v>0</v>
      </c>
      <c r="S29" s="79">
        <v>0</v>
      </c>
      <c r="T29" s="80">
        <f>IFERROR(R29/(P29),"-")</f>
        <v>0</v>
      </c>
      <c r="U29" s="186">
        <f>IFERROR(J29/SUM(N29:O30),"-")</f>
        <v>13714.285714286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-96000</v>
      </c>
      <c r="AB29" s="83">
        <f>SUM(X29:X30)/SUM(J29:J30)</f>
        <v>0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2</v>
      </c>
      <c r="AN29" s="99">
        <f>IF(P29=0,"",IF(AM29=0,"",(AM29/P29)))</f>
        <v>0.5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0.25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126</v>
      </c>
      <c r="C30" s="189"/>
      <c r="D30" s="189"/>
      <c r="E30" s="189"/>
      <c r="F30" s="189" t="s">
        <v>79</v>
      </c>
      <c r="G30" s="88"/>
      <c r="H30" s="88"/>
      <c r="I30" s="88"/>
      <c r="J30" s="180"/>
      <c r="K30" s="79">
        <v>17</v>
      </c>
      <c r="L30" s="79">
        <v>15</v>
      </c>
      <c r="M30" s="79">
        <v>12</v>
      </c>
      <c r="N30" s="89">
        <v>3</v>
      </c>
      <c r="O30" s="90">
        <v>0</v>
      </c>
      <c r="P30" s="91">
        <f>N30+O30</f>
        <v>3</v>
      </c>
      <c r="Q30" s="80">
        <f>IFERROR(P30/M30,"-")</f>
        <v>0.25</v>
      </c>
      <c r="R30" s="79">
        <v>1</v>
      </c>
      <c r="S30" s="79">
        <v>0</v>
      </c>
      <c r="T30" s="80">
        <f>IFERROR(R30/(P30),"-")</f>
        <v>0.33333333333333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0.33333333333333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0.66666666666667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1.5</v>
      </c>
      <c r="B31" s="189" t="s">
        <v>127</v>
      </c>
      <c r="C31" s="189"/>
      <c r="D31" s="189" t="s">
        <v>128</v>
      </c>
      <c r="E31" s="189" t="s">
        <v>63</v>
      </c>
      <c r="F31" s="189" t="s">
        <v>64</v>
      </c>
      <c r="G31" s="88" t="s">
        <v>90</v>
      </c>
      <c r="H31" s="88" t="s">
        <v>129</v>
      </c>
      <c r="I31" s="190" t="s">
        <v>130</v>
      </c>
      <c r="J31" s="180">
        <v>150000</v>
      </c>
      <c r="K31" s="79">
        <v>2</v>
      </c>
      <c r="L31" s="79">
        <v>0</v>
      </c>
      <c r="M31" s="79">
        <v>26</v>
      </c>
      <c r="N31" s="89">
        <v>1</v>
      </c>
      <c r="O31" s="90">
        <v>0</v>
      </c>
      <c r="P31" s="91">
        <f>N31+O31</f>
        <v>1</v>
      </c>
      <c r="Q31" s="80">
        <f>IFERROR(P31/M31,"-")</f>
        <v>0.038461538461538</v>
      </c>
      <c r="R31" s="79">
        <v>0</v>
      </c>
      <c r="S31" s="79">
        <v>1</v>
      </c>
      <c r="T31" s="80">
        <f>IFERROR(R31/(P31),"-")</f>
        <v>0</v>
      </c>
      <c r="U31" s="186">
        <f>IFERROR(J31/SUM(N31:O36),"-")</f>
        <v>10000</v>
      </c>
      <c r="V31" s="82">
        <v>1</v>
      </c>
      <c r="W31" s="80">
        <f>IF(P31=0,"-",V31/P31)</f>
        <v>1</v>
      </c>
      <c r="X31" s="185">
        <v>3000</v>
      </c>
      <c r="Y31" s="186">
        <f>IFERROR(X31/P31,"-")</f>
        <v>3000</v>
      </c>
      <c r="Z31" s="186">
        <f>IFERROR(X31/V31,"-")</f>
        <v>3000</v>
      </c>
      <c r="AA31" s="180">
        <f>SUM(X31:X36)-SUM(J31:J36)</f>
        <v>75000</v>
      </c>
      <c r="AB31" s="83">
        <f>SUM(X31:X36)/SUM(J31:J36)</f>
        <v>1.5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1</v>
      </c>
      <c r="BP31" s="119">
        <v>1</v>
      </c>
      <c r="BQ31" s="120">
        <f>IFERROR(BP31/BN31,"-")</f>
        <v>1</v>
      </c>
      <c r="BR31" s="121">
        <v>3000</v>
      </c>
      <c r="BS31" s="122">
        <f>IFERROR(BR31/BN31,"-")</f>
        <v>3000</v>
      </c>
      <c r="BT31" s="123">
        <v>1</v>
      </c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3000</v>
      </c>
      <c r="CQ31" s="139">
        <v>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131</v>
      </c>
      <c r="C32" s="189"/>
      <c r="D32" s="189" t="s">
        <v>132</v>
      </c>
      <c r="E32" s="189" t="s">
        <v>70</v>
      </c>
      <c r="F32" s="189" t="s">
        <v>64</v>
      </c>
      <c r="G32" s="88" t="s">
        <v>90</v>
      </c>
      <c r="H32" s="88" t="s">
        <v>129</v>
      </c>
      <c r="I32" s="191" t="s">
        <v>133</v>
      </c>
      <c r="J32" s="180"/>
      <c r="K32" s="79">
        <v>4</v>
      </c>
      <c r="L32" s="79">
        <v>0</v>
      </c>
      <c r="M32" s="79">
        <v>67</v>
      </c>
      <c r="N32" s="89">
        <v>2</v>
      </c>
      <c r="O32" s="90">
        <v>0</v>
      </c>
      <c r="P32" s="91">
        <f>N32+O32</f>
        <v>2</v>
      </c>
      <c r="Q32" s="80">
        <f>IFERROR(P32/M32,"-")</f>
        <v>0.029850746268657</v>
      </c>
      <c r="R32" s="79">
        <v>0</v>
      </c>
      <c r="S32" s="79">
        <v>1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 t="s">
        <v>135</v>
      </c>
      <c r="E33" s="189" t="s">
        <v>136</v>
      </c>
      <c r="F33" s="189" t="s">
        <v>64</v>
      </c>
      <c r="G33" s="88" t="s">
        <v>90</v>
      </c>
      <c r="H33" s="88" t="s">
        <v>129</v>
      </c>
      <c r="I33" s="190" t="s">
        <v>137</v>
      </c>
      <c r="J33" s="180"/>
      <c r="K33" s="79">
        <v>5</v>
      </c>
      <c r="L33" s="79">
        <v>0</v>
      </c>
      <c r="M33" s="79">
        <v>34</v>
      </c>
      <c r="N33" s="89">
        <v>3</v>
      </c>
      <c r="O33" s="90">
        <v>0</v>
      </c>
      <c r="P33" s="91">
        <f>N33+O33</f>
        <v>3</v>
      </c>
      <c r="Q33" s="80">
        <f>IFERROR(P33/M33,"-")</f>
        <v>0.088235294117647</v>
      </c>
      <c r="R33" s="79">
        <v>0</v>
      </c>
      <c r="S33" s="79">
        <v>1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3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138</v>
      </c>
      <c r="C34" s="189"/>
      <c r="D34" s="189" t="s">
        <v>139</v>
      </c>
      <c r="E34" s="189" t="s">
        <v>73</v>
      </c>
      <c r="F34" s="189" t="s">
        <v>64</v>
      </c>
      <c r="G34" s="88" t="s">
        <v>90</v>
      </c>
      <c r="H34" s="88" t="s">
        <v>129</v>
      </c>
      <c r="I34" s="191" t="s">
        <v>140</v>
      </c>
      <c r="J34" s="180"/>
      <c r="K34" s="79">
        <v>0</v>
      </c>
      <c r="L34" s="79">
        <v>0</v>
      </c>
      <c r="M34" s="79">
        <v>26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186"/>
      <c r="V34" s="82">
        <v>0</v>
      </c>
      <c r="W34" s="80" t="str">
        <f>IF(P34=0,"-",V34/P34)</f>
        <v>-</v>
      </c>
      <c r="X34" s="185">
        <v>0</v>
      </c>
      <c r="Y34" s="186" t="str">
        <f>IFERROR(X34/P34,"-")</f>
        <v>-</v>
      </c>
      <c r="Z34" s="186" t="str">
        <f>IFERROR(X34/V34,"-")</f>
        <v>-</v>
      </c>
      <c r="AA34" s="18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141</v>
      </c>
      <c r="C35" s="189"/>
      <c r="D35" s="189" t="s">
        <v>142</v>
      </c>
      <c r="E35" s="189"/>
      <c r="F35" s="189" t="s">
        <v>64</v>
      </c>
      <c r="G35" s="88" t="s">
        <v>90</v>
      </c>
      <c r="H35" s="88" t="s">
        <v>129</v>
      </c>
      <c r="I35" s="190" t="s">
        <v>143</v>
      </c>
      <c r="J35" s="180"/>
      <c r="K35" s="79">
        <v>5</v>
      </c>
      <c r="L35" s="79">
        <v>0</v>
      </c>
      <c r="M35" s="79">
        <v>39</v>
      </c>
      <c r="N35" s="89">
        <v>1</v>
      </c>
      <c r="O35" s="90">
        <v>0</v>
      </c>
      <c r="P35" s="91">
        <f>N35+O35</f>
        <v>1</v>
      </c>
      <c r="Q35" s="80">
        <f>IFERROR(P35/M35,"-")</f>
        <v>0.025641025641026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144</v>
      </c>
      <c r="C36" s="189"/>
      <c r="D36" s="189" t="s">
        <v>78</v>
      </c>
      <c r="E36" s="189" t="s">
        <v>78</v>
      </c>
      <c r="F36" s="189" t="s">
        <v>79</v>
      </c>
      <c r="G36" s="88" t="s">
        <v>145</v>
      </c>
      <c r="H36" s="88"/>
      <c r="I36" s="88"/>
      <c r="J36" s="180"/>
      <c r="K36" s="79">
        <v>84</v>
      </c>
      <c r="L36" s="79">
        <v>51</v>
      </c>
      <c r="M36" s="79">
        <v>81</v>
      </c>
      <c r="N36" s="89">
        <v>8</v>
      </c>
      <c r="O36" s="90">
        <v>0</v>
      </c>
      <c r="P36" s="91">
        <f>N36+O36</f>
        <v>8</v>
      </c>
      <c r="Q36" s="80">
        <f>IFERROR(P36/M36,"-")</f>
        <v>0.098765432098765</v>
      </c>
      <c r="R36" s="79">
        <v>3</v>
      </c>
      <c r="S36" s="79">
        <v>2</v>
      </c>
      <c r="T36" s="80">
        <f>IFERROR(R36/(P36),"-")</f>
        <v>0.375</v>
      </c>
      <c r="U36" s="186"/>
      <c r="V36" s="82">
        <v>4</v>
      </c>
      <c r="W36" s="80">
        <f>IF(P36=0,"-",V36/P36)</f>
        <v>0.5</v>
      </c>
      <c r="X36" s="185">
        <v>222000</v>
      </c>
      <c r="Y36" s="186">
        <f>IFERROR(X36/P36,"-")</f>
        <v>27750</v>
      </c>
      <c r="Z36" s="186">
        <f>IFERROR(X36/V36,"-")</f>
        <v>55500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0.125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0.125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0.125</v>
      </c>
      <c r="BP36" s="119">
        <v>1</v>
      </c>
      <c r="BQ36" s="120">
        <f>IFERROR(BP36/BN36,"-")</f>
        <v>1</v>
      </c>
      <c r="BR36" s="121">
        <v>20000</v>
      </c>
      <c r="BS36" s="122">
        <f>IFERROR(BR36/BN36,"-")</f>
        <v>20000</v>
      </c>
      <c r="BT36" s="123"/>
      <c r="BU36" s="123"/>
      <c r="BV36" s="123">
        <v>1</v>
      </c>
      <c r="BW36" s="124">
        <v>4</v>
      </c>
      <c r="BX36" s="125">
        <f>IF(P36=0,"",IF(BW36=0,"",(BW36/P36)))</f>
        <v>0.5</v>
      </c>
      <c r="BY36" s="126">
        <v>2</v>
      </c>
      <c r="BZ36" s="127">
        <f>IFERROR(BY36/BW36,"-")</f>
        <v>0.5</v>
      </c>
      <c r="CA36" s="128">
        <v>141000</v>
      </c>
      <c r="CB36" s="129">
        <f>IFERROR(CA36/BW36,"-")</f>
        <v>35250</v>
      </c>
      <c r="CC36" s="130">
        <v>1</v>
      </c>
      <c r="CD36" s="130"/>
      <c r="CE36" s="130">
        <v>1</v>
      </c>
      <c r="CF36" s="131">
        <v>1</v>
      </c>
      <c r="CG36" s="132">
        <f>IF(P36=0,"",IF(CF36=0,"",(CF36/P36)))</f>
        <v>0.125</v>
      </c>
      <c r="CH36" s="133">
        <v>1</v>
      </c>
      <c r="CI36" s="134">
        <f>IFERROR(CH36/CF36,"-")</f>
        <v>1</v>
      </c>
      <c r="CJ36" s="135">
        <v>61000</v>
      </c>
      <c r="CK36" s="136">
        <f>IFERROR(CJ36/CF36,"-")</f>
        <v>61000</v>
      </c>
      <c r="CL36" s="137"/>
      <c r="CM36" s="137"/>
      <c r="CN36" s="137">
        <v>1</v>
      </c>
      <c r="CO36" s="138">
        <v>4</v>
      </c>
      <c r="CP36" s="139">
        <v>222000</v>
      </c>
      <c r="CQ36" s="139">
        <v>131000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30"/>
      <c r="B37" s="85"/>
      <c r="C37" s="86"/>
      <c r="D37" s="86"/>
      <c r="E37" s="86"/>
      <c r="F37" s="87"/>
      <c r="G37" s="88"/>
      <c r="H37" s="88"/>
      <c r="I37" s="88"/>
      <c r="J37" s="181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187"/>
      <c r="V37" s="25"/>
      <c r="W37" s="25"/>
      <c r="X37" s="187"/>
      <c r="Y37" s="187"/>
      <c r="Z37" s="187"/>
      <c r="AA37" s="187"/>
      <c r="AB37" s="33"/>
      <c r="AC37" s="57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30"/>
      <c r="B38" s="37"/>
      <c r="C38" s="21"/>
      <c r="D38" s="21"/>
      <c r="E38" s="21"/>
      <c r="F38" s="22"/>
      <c r="G38" s="36"/>
      <c r="H38" s="36"/>
      <c r="I38" s="73"/>
      <c r="J38" s="182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187"/>
      <c r="V38" s="25"/>
      <c r="W38" s="25"/>
      <c r="X38" s="187"/>
      <c r="Y38" s="187"/>
      <c r="Z38" s="187"/>
      <c r="AA38" s="187"/>
      <c r="AB38" s="33"/>
      <c r="AC38" s="59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19">
        <f>AB39</f>
        <v>0.67816091954023</v>
      </c>
      <c r="B39" s="39"/>
      <c r="C39" s="39"/>
      <c r="D39" s="39"/>
      <c r="E39" s="39"/>
      <c r="F39" s="39"/>
      <c r="G39" s="40" t="s">
        <v>146</v>
      </c>
      <c r="H39" s="40"/>
      <c r="I39" s="40"/>
      <c r="J39" s="183">
        <f>SUM(J6:J38)</f>
        <v>1914000</v>
      </c>
      <c r="K39" s="41">
        <f>SUM(K6:K38)</f>
        <v>681</v>
      </c>
      <c r="L39" s="41">
        <f>SUM(L6:L38)</f>
        <v>289</v>
      </c>
      <c r="M39" s="41">
        <f>SUM(M6:M38)</f>
        <v>1471</v>
      </c>
      <c r="N39" s="41">
        <f>SUM(N6:N38)</f>
        <v>115</v>
      </c>
      <c r="O39" s="41">
        <f>SUM(O6:O38)</f>
        <v>0</v>
      </c>
      <c r="P39" s="41">
        <f>SUM(P6:P38)</f>
        <v>115</v>
      </c>
      <c r="Q39" s="42">
        <f>IFERROR(P39/M39,"-")</f>
        <v>0.078178110129164</v>
      </c>
      <c r="R39" s="76">
        <f>SUM(R6:R38)</f>
        <v>30</v>
      </c>
      <c r="S39" s="76">
        <f>SUM(S6:S38)</f>
        <v>16</v>
      </c>
      <c r="T39" s="42">
        <f>IFERROR(R39/P39,"-")</f>
        <v>0.26086956521739</v>
      </c>
      <c r="U39" s="188">
        <f>IFERROR(J39/P39,"-")</f>
        <v>16643.47826087</v>
      </c>
      <c r="V39" s="44">
        <f>SUM(V6:V38)</f>
        <v>35</v>
      </c>
      <c r="W39" s="42">
        <f>IFERROR(V39/P39,"-")</f>
        <v>0.30434782608696</v>
      </c>
      <c r="X39" s="183">
        <f>SUM(X6:X38)</f>
        <v>1298000</v>
      </c>
      <c r="Y39" s="183">
        <f>IFERROR(X39/P39,"-")</f>
        <v>11286.956521739</v>
      </c>
      <c r="Z39" s="183">
        <f>IFERROR(X39/V39,"-")</f>
        <v>37085.714285714</v>
      </c>
      <c r="AA39" s="183">
        <f>X39-J39</f>
        <v>-616000</v>
      </c>
      <c r="AB39" s="45">
        <f>X39/J39</f>
        <v>0.67816091954023</v>
      </c>
      <c r="AC39" s="58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6"/>
    <mergeCell ref="J31:J36"/>
    <mergeCell ref="U31:U36"/>
    <mergeCell ref="AA31:AA36"/>
    <mergeCell ref="AB31:AB3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147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1.5708333333333</v>
      </c>
      <c r="B6" s="189" t="s">
        <v>148</v>
      </c>
      <c r="C6" s="189" t="s">
        <v>149</v>
      </c>
      <c r="D6" s="189" t="s">
        <v>150</v>
      </c>
      <c r="E6" s="189" t="s">
        <v>151</v>
      </c>
      <c r="F6" s="189" t="s">
        <v>64</v>
      </c>
      <c r="G6" s="88" t="s">
        <v>152</v>
      </c>
      <c r="H6" s="88" t="s">
        <v>153</v>
      </c>
      <c r="I6" s="88" t="s">
        <v>154</v>
      </c>
      <c r="J6" s="180">
        <v>240000</v>
      </c>
      <c r="K6" s="79">
        <v>19</v>
      </c>
      <c r="L6" s="79">
        <v>0</v>
      </c>
      <c r="M6" s="79">
        <v>69</v>
      </c>
      <c r="N6" s="89">
        <v>7</v>
      </c>
      <c r="O6" s="90">
        <v>0</v>
      </c>
      <c r="P6" s="91">
        <f>N6+O6</f>
        <v>7</v>
      </c>
      <c r="Q6" s="80">
        <f>IFERROR(P6/M6,"-")</f>
        <v>0.10144927536232</v>
      </c>
      <c r="R6" s="79">
        <v>2</v>
      </c>
      <c r="S6" s="79">
        <v>1</v>
      </c>
      <c r="T6" s="80">
        <f>IFERROR(R6/(P6),"-")</f>
        <v>0.28571428571429</v>
      </c>
      <c r="U6" s="186">
        <f>IFERROR(J6/SUM(N6:O7),"-")</f>
        <v>10434.782608696</v>
      </c>
      <c r="V6" s="82">
        <v>4</v>
      </c>
      <c r="W6" s="80">
        <f>IF(P6=0,"-",V6/P6)</f>
        <v>0.57142857142857</v>
      </c>
      <c r="X6" s="185">
        <v>262000</v>
      </c>
      <c r="Y6" s="186">
        <f>IFERROR(X6/P6,"-")</f>
        <v>37428.571428571</v>
      </c>
      <c r="Z6" s="186">
        <f>IFERROR(X6/V6,"-")</f>
        <v>65500</v>
      </c>
      <c r="AA6" s="180">
        <f>SUM(X6:X7)-SUM(J6:J7)</f>
        <v>137000</v>
      </c>
      <c r="AB6" s="83">
        <f>SUM(X6:X7)/SUM(J6:J7)</f>
        <v>1.5708333333333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0.28571428571429</v>
      </c>
      <c r="AO6" s="98">
        <v>1</v>
      </c>
      <c r="AP6" s="100">
        <f>IFERROR(AO6/AM6,"-")</f>
        <v>0.5</v>
      </c>
      <c r="AQ6" s="101">
        <v>3000</v>
      </c>
      <c r="AR6" s="102">
        <f>IFERROR(AQ6/AM6,"-")</f>
        <v>1500</v>
      </c>
      <c r="AS6" s="103">
        <v>1</v>
      </c>
      <c r="AT6" s="103"/>
      <c r="AU6" s="103"/>
      <c r="AV6" s="104">
        <v>2</v>
      </c>
      <c r="AW6" s="105">
        <f>IF(P6=0,"",IF(AV6=0,"",(AV6/P6)))</f>
        <v>0.28571428571429</v>
      </c>
      <c r="AX6" s="104">
        <v>1</v>
      </c>
      <c r="AY6" s="106">
        <f>IFERROR(AX6/AV6,"-")</f>
        <v>0.5</v>
      </c>
      <c r="AZ6" s="107">
        <v>3000</v>
      </c>
      <c r="BA6" s="108">
        <f>IFERROR(AZ6/AV6,"-")</f>
        <v>1500</v>
      </c>
      <c r="BB6" s="109">
        <v>1</v>
      </c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0.14285714285714</v>
      </c>
      <c r="BP6" s="119">
        <v>1</v>
      </c>
      <c r="BQ6" s="120">
        <f>IFERROR(BP6/BN6,"-")</f>
        <v>1</v>
      </c>
      <c r="BR6" s="121">
        <v>8000</v>
      </c>
      <c r="BS6" s="122">
        <f>IFERROR(BR6/BN6,"-")</f>
        <v>8000</v>
      </c>
      <c r="BT6" s="123"/>
      <c r="BU6" s="123">
        <v>1</v>
      </c>
      <c r="BV6" s="123"/>
      <c r="BW6" s="124">
        <v>1</v>
      </c>
      <c r="BX6" s="125">
        <f>IF(P6=0,"",IF(BW6=0,"",(BW6/P6)))</f>
        <v>0.14285714285714</v>
      </c>
      <c r="BY6" s="126">
        <v>1</v>
      </c>
      <c r="BZ6" s="127">
        <f>IFERROR(BY6/BW6,"-")</f>
        <v>1</v>
      </c>
      <c r="CA6" s="128">
        <v>248000</v>
      </c>
      <c r="CB6" s="129">
        <f>IFERROR(CA6/BW6,"-")</f>
        <v>248000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262000</v>
      </c>
      <c r="CQ6" s="139">
        <v>248000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155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174</v>
      </c>
      <c r="L7" s="79">
        <v>75</v>
      </c>
      <c r="M7" s="79">
        <v>69</v>
      </c>
      <c r="N7" s="89">
        <v>16</v>
      </c>
      <c r="O7" s="90">
        <v>0</v>
      </c>
      <c r="P7" s="91">
        <f>N7+O7</f>
        <v>16</v>
      </c>
      <c r="Q7" s="80">
        <f>IFERROR(P7/M7,"-")</f>
        <v>0.23188405797101</v>
      </c>
      <c r="R7" s="79">
        <v>8</v>
      </c>
      <c r="S7" s="79">
        <v>0</v>
      </c>
      <c r="T7" s="80">
        <f>IFERROR(R7/(P7),"-")</f>
        <v>0.5</v>
      </c>
      <c r="U7" s="186"/>
      <c r="V7" s="82">
        <v>2</v>
      </c>
      <c r="W7" s="80">
        <f>IF(P7=0,"-",V7/P7)</f>
        <v>0.125</v>
      </c>
      <c r="X7" s="185">
        <v>115000</v>
      </c>
      <c r="Y7" s="186">
        <f>IFERROR(X7/P7,"-")</f>
        <v>7187.5</v>
      </c>
      <c r="Z7" s="186">
        <f>IFERROR(X7/V7,"-")</f>
        <v>57500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0.0625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0.0625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7</v>
      </c>
      <c r="BF7" s="111">
        <f>IF(P7=0,"",IF(BE7=0,"",(BE7/P7)))</f>
        <v>0.4375</v>
      </c>
      <c r="BG7" s="110">
        <v>1</v>
      </c>
      <c r="BH7" s="112">
        <f>IFERROR(BG7/BE7,"-")</f>
        <v>0.14285714285714</v>
      </c>
      <c r="BI7" s="113">
        <v>8000</v>
      </c>
      <c r="BJ7" s="114">
        <f>IFERROR(BI7/BE7,"-")</f>
        <v>1142.8571428571</v>
      </c>
      <c r="BK7" s="115"/>
      <c r="BL7" s="115">
        <v>1</v>
      </c>
      <c r="BM7" s="115"/>
      <c r="BN7" s="117">
        <v>7</v>
      </c>
      <c r="BO7" s="118">
        <f>IF(P7=0,"",IF(BN7=0,"",(BN7/P7)))</f>
        <v>0.4375</v>
      </c>
      <c r="BP7" s="119">
        <v>1</v>
      </c>
      <c r="BQ7" s="120">
        <f>IFERROR(BP7/BN7,"-")</f>
        <v>0.14285714285714</v>
      </c>
      <c r="BR7" s="121">
        <v>107000</v>
      </c>
      <c r="BS7" s="122">
        <f>IFERROR(BR7/BN7,"-")</f>
        <v>15285.714285714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115000</v>
      </c>
      <c r="CQ7" s="139">
        <v>107000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0.37179487179487</v>
      </c>
      <c r="B8" s="189" t="s">
        <v>156</v>
      </c>
      <c r="C8" s="189" t="s">
        <v>157</v>
      </c>
      <c r="D8" s="189" t="s">
        <v>158</v>
      </c>
      <c r="E8" s="189"/>
      <c r="F8" s="189" t="s">
        <v>64</v>
      </c>
      <c r="G8" s="88" t="s">
        <v>159</v>
      </c>
      <c r="H8" s="88" t="s">
        <v>160</v>
      </c>
      <c r="I8" s="88" t="s">
        <v>161</v>
      </c>
      <c r="J8" s="180">
        <v>78000</v>
      </c>
      <c r="K8" s="79">
        <v>3</v>
      </c>
      <c r="L8" s="79">
        <v>0</v>
      </c>
      <c r="M8" s="79">
        <v>11</v>
      </c>
      <c r="N8" s="89">
        <v>2</v>
      </c>
      <c r="O8" s="90">
        <v>0</v>
      </c>
      <c r="P8" s="91">
        <f>N8+O8</f>
        <v>2</v>
      </c>
      <c r="Q8" s="80">
        <f>IFERROR(P8/M8,"-")</f>
        <v>0.18181818181818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9750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-49000</v>
      </c>
      <c r="AB8" s="83">
        <f>SUM(X8:X9)/SUM(J8:J9)</f>
        <v>0.37179487179487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162</v>
      </c>
      <c r="C9" s="189"/>
      <c r="D9" s="189"/>
      <c r="E9" s="189"/>
      <c r="F9" s="189" t="s">
        <v>79</v>
      </c>
      <c r="G9" s="88"/>
      <c r="H9" s="88"/>
      <c r="I9" s="88"/>
      <c r="J9" s="180"/>
      <c r="K9" s="79">
        <v>66</v>
      </c>
      <c r="L9" s="79">
        <v>35</v>
      </c>
      <c r="M9" s="79">
        <v>41</v>
      </c>
      <c r="N9" s="89">
        <v>6</v>
      </c>
      <c r="O9" s="90">
        <v>0</v>
      </c>
      <c r="P9" s="91">
        <f>N9+O9</f>
        <v>6</v>
      </c>
      <c r="Q9" s="80">
        <f>IFERROR(P9/M9,"-")</f>
        <v>0.14634146341463</v>
      </c>
      <c r="R9" s="79">
        <v>3</v>
      </c>
      <c r="S9" s="79">
        <v>0</v>
      </c>
      <c r="T9" s="80">
        <f>IFERROR(R9/(P9),"-")</f>
        <v>0.5</v>
      </c>
      <c r="U9" s="186"/>
      <c r="V9" s="82">
        <v>3</v>
      </c>
      <c r="W9" s="80">
        <f>IF(P9=0,"-",V9/P9)</f>
        <v>0.5</v>
      </c>
      <c r="X9" s="185">
        <v>29000</v>
      </c>
      <c r="Y9" s="186">
        <f>IFERROR(X9/P9,"-")</f>
        <v>4833.3333333333</v>
      </c>
      <c r="Z9" s="186">
        <f>IFERROR(X9/V9,"-")</f>
        <v>9666.6666666667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0.5</v>
      </c>
      <c r="BG9" s="110">
        <v>1</v>
      </c>
      <c r="BH9" s="112">
        <f>IFERROR(BG9/BE9,"-")</f>
        <v>0.33333333333333</v>
      </c>
      <c r="BI9" s="113">
        <v>10000</v>
      </c>
      <c r="BJ9" s="114">
        <f>IFERROR(BI9/BE9,"-")</f>
        <v>3333.3333333333</v>
      </c>
      <c r="BK9" s="115"/>
      <c r="BL9" s="115">
        <v>1</v>
      </c>
      <c r="BM9" s="115"/>
      <c r="BN9" s="117">
        <v>1</v>
      </c>
      <c r="BO9" s="118">
        <f>IF(P9=0,"",IF(BN9=0,"",(BN9/P9)))</f>
        <v>0.16666666666667</v>
      </c>
      <c r="BP9" s="119">
        <v>1</v>
      </c>
      <c r="BQ9" s="120">
        <f>IFERROR(BP9/BN9,"-")</f>
        <v>1</v>
      </c>
      <c r="BR9" s="121">
        <v>8000</v>
      </c>
      <c r="BS9" s="122">
        <f>IFERROR(BR9/BN9,"-")</f>
        <v>8000</v>
      </c>
      <c r="BT9" s="123"/>
      <c r="BU9" s="123">
        <v>1</v>
      </c>
      <c r="BV9" s="123"/>
      <c r="BW9" s="124">
        <v>1</v>
      </c>
      <c r="BX9" s="125">
        <f>IF(P9=0,"",IF(BW9=0,"",(BW9/P9)))</f>
        <v>0.16666666666667</v>
      </c>
      <c r="BY9" s="126">
        <v>1</v>
      </c>
      <c r="BZ9" s="127">
        <f>IFERROR(BY9/BW9,"-")</f>
        <v>1</v>
      </c>
      <c r="CA9" s="128">
        <v>11000</v>
      </c>
      <c r="CB9" s="129">
        <f>IFERROR(CA9/BW9,"-")</f>
        <v>11000</v>
      </c>
      <c r="CC9" s="130"/>
      <c r="CD9" s="130">
        <v>1</v>
      </c>
      <c r="CE9" s="130"/>
      <c r="CF9" s="131">
        <v>1</v>
      </c>
      <c r="CG9" s="132">
        <f>IF(P9=0,"",IF(CF9=0,"",(CF9/P9)))</f>
        <v>0.16666666666667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29000</v>
      </c>
      <c r="CQ9" s="139">
        <v>11000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2.4</v>
      </c>
      <c r="B10" s="189" t="s">
        <v>163</v>
      </c>
      <c r="C10" s="189" t="s">
        <v>164</v>
      </c>
      <c r="D10" s="189" t="s">
        <v>165</v>
      </c>
      <c r="E10" s="189"/>
      <c r="F10" s="189" t="s">
        <v>64</v>
      </c>
      <c r="G10" s="88" t="s">
        <v>166</v>
      </c>
      <c r="H10" s="88" t="s">
        <v>167</v>
      </c>
      <c r="I10" s="88" t="s">
        <v>168</v>
      </c>
      <c r="J10" s="180">
        <v>90000</v>
      </c>
      <c r="K10" s="79">
        <v>13</v>
      </c>
      <c r="L10" s="79">
        <v>0</v>
      </c>
      <c r="M10" s="79">
        <v>73</v>
      </c>
      <c r="N10" s="89">
        <v>4</v>
      </c>
      <c r="O10" s="90">
        <v>0</v>
      </c>
      <c r="P10" s="91">
        <f>N10+O10</f>
        <v>4</v>
      </c>
      <c r="Q10" s="80">
        <f>IFERROR(P10/M10,"-")</f>
        <v>0.054794520547945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6428.5714285714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126000</v>
      </c>
      <c r="AB10" s="83">
        <f>SUM(X10:X11)/SUM(J10:J11)</f>
        <v>2.4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0.25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169</v>
      </c>
      <c r="C11" s="189"/>
      <c r="D11" s="189"/>
      <c r="E11" s="189"/>
      <c r="F11" s="189" t="s">
        <v>79</v>
      </c>
      <c r="G11" s="88"/>
      <c r="H11" s="88"/>
      <c r="I11" s="88"/>
      <c r="J11" s="180"/>
      <c r="K11" s="79">
        <v>69</v>
      </c>
      <c r="L11" s="79">
        <v>36</v>
      </c>
      <c r="M11" s="79">
        <v>21</v>
      </c>
      <c r="N11" s="89">
        <v>10</v>
      </c>
      <c r="O11" s="90">
        <v>0</v>
      </c>
      <c r="P11" s="91">
        <f>N11+O11</f>
        <v>10</v>
      </c>
      <c r="Q11" s="80">
        <f>IFERROR(P11/M11,"-")</f>
        <v>0.47619047619048</v>
      </c>
      <c r="R11" s="79">
        <v>5</v>
      </c>
      <c r="S11" s="79">
        <v>0</v>
      </c>
      <c r="T11" s="80">
        <f>IFERROR(R11/(P11),"-")</f>
        <v>0.5</v>
      </c>
      <c r="U11" s="186"/>
      <c r="V11" s="82">
        <v>4</v>
      </c>
      <c r="W11" s="80">
        <f>IF(P11=0,"-",V11/P11)</f>
        <v>0.4</v>
      </c>
      <c r="X11" s="185">
        <v>216000</v>
      </c>
      <c r="Y11" s="186">
        <f>IFERROR(X11/P11,"-")</f>
        <v>21600</v>
      </c>
      <c r="Z11" s="186">
        <f>IFERROR(X11/V11,"-")</f>
        <v>54000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0.3</v>
      </c>
      <c r="BP11" s="119">
        <v>1</v>
      </c>
      <c r="BQ11" s="120">
        <f>IFERROR(BP11/BN11,"-")</f>
        <v>0.33333333333333</v>
      </c>
      <c r="BR11" s="121">
        <v>20000</v>
      </c>
      <c r="BS11" s="122">
        <f>IFERROR(BR11/BN11,"-")</f>
        <v>6666.6666666667</v>
      </c>
      <c r="BT11" s="123"/>
      <c r="BU11" s="123"/>
      <c r="BV11" s="123">
        <v>1</v>
      </c>
      <c r="BW11" s="124">
        <v>4</v>
      </c>
      <c r="BX11" s="125">
        <f>IF(P11=0,"",IF(BW11=0,"",(BW11/P11)))</f>
        <v>0.4</v>
      </c>
      <c r="BY11" s="126">
        <v>2</v>
      </c>
      <c r="BZ11" s="127">
        <f>IFERROR(BY11/BW11,"-")</f>
        <v>0.5</v>
      </c>
      <c r="CA11" s="128">
        <v>65000</v>
      </c>
      <c r="CB11" s="129">
        <f>IFERROR(CA11/BW11,"-")</f>
        <v>16250</v>
      </c>
      <c r="CC11" s="130"/>
      <c r="CD11" s="130">
        <v>1</v>
      </c>
      <c r="CE11" s="130">
        <v>1</v>
      </c>
      <c r="CF11" s="131">
        <v>1</v>
      </c>
      <c r="CG11" s="132">
        <f>IF(P11=0,"",IF(CF11=0,"",(CF11/P11)))</f>
        <v>0.1</v>
      </c>
      <c r="CH11" s="133">
        <v>1</v>
      </c>
      <c r="CI11" s="134">
        <f>IFERROR(CH11/CF11,"-")</f>
        <v>1</v>
      </c>
      <c r="CJ11" s="135">
        <v>131000</v>
      </c>
      <c r="CK11" s="136">
        <f>IFERROR(CJ11/CF11,"-")</f>
        <v>131000</v>
      </c>
      <c r="CL11" s="137"/>
      <c r="CM11" s="137"/>
      <c r="CN11" s="137">
        <v>1</v>
      </c>
      <c r="CO11" s="138">
        <v>4</v>
      </c>
      <c r="CP11" s="139">
        <v>216000</v>
      </c>
      <c r="CQ11" s="139">
        <v>131000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3.3777777777778</v>
      </c>
      <c r="B12" s="189" t="s">
        <v>170</v>
      </c>
      <c r="C12" s="189" t="s">
        <v>171</v>
      </c>
      <c r="D12" s="189" t="s">
        <v>172</v>
      </c>
      <c r="E12" s="189"/>
      <c r="F12" s="189" t="s">
        <v>64</v>
      </c>
      <c r="G12" s="88" t="s">
        <v>173</v>
      </c>
      <c r="H12" s="88" t="s">
        <v>174</v>
      </c>
      <c r="I12" s="88" t="s">
        <v>175</v>
      </c>
      <c r="J12" s="180">
        <v>90000</v>
      </c>
      <c r="K12" s="79">
        <v>31</v>
      </c>
      <c r="L12" s="79">
        <v>0</v>
      </c>
      <c r="M12" s="79">
        <v>78</v>
      </c>
      <c r="N12" s="89">
        <v>14</v>
      </c>
      <c r="O12" s="90">
        <v>0</v>
      </c>
      <c r="P12" s="91">
        <f>N12+O12</f>
        <v>14</v>
      </c>
      <c r="Q12" s="80">
        <f>IFERROR(P12/M12,"-")</f>
        <v>0.17948717948718</v>
      </c>
      <c r="R12" s="79">
        <v>3</v>
      </c>
      <c r="S12" s="79">
        <v>3</v>
      </c>
      <c r="T12" s="80">
        <f>IFERROR(R12/(P12),"-")</f>
        <v>0.21428571428571</v>
      </c>
      <c r="U12" s="186">
        <f>IFERROR(J12/SUM(N12:O13),"-")</f>
        <v>3913.0434782609</v>
      </c>
      <c r="V12" s="82">
        <v>1</v>
      </c>
      <c r="W12" s="80">
        <f>IF(P12=0,"-",V12/P12)</f>
        <v>0.071428571428571</v>
      </c>
      <c r="X12" s="185">
        <v>65000</v>
      </c>
      <c r="Y12" s="186">
        <f>IFERROR(X12/P12,"-")</f>
        <v>4642.8571428571</v>
      </c>
      <c r="Z12" s="186">
        <f>IFERROR(X12/V12,"-")</f>
        <v>65000</v>
      </c>
      <c r="AA12" s="180">
        <f>SUM(X12:X13)-SUM(J12:J13)</f>
        <v>214000</v>
      </c>
      <c r="AB12" s="83">
        <f>SUM(X12:X13)/SUM(J12:J13)</f>
        <v>3.3777777777778</v>
      </c>
      <c r="AC12" s="77"/>
      <c r="AD12" s="92">
        <v>1</v>
      </c>
      <c r="AE12" s="93">
        <f>IF(P12=0,"",IF(AD12=0,"",(AD12/P12)))</f>
        <v>0.071428571428571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3</v>
      </c>
      <c r="AW12" s="105">
        <f>IF(P12=0,"",IF(AV12=0,"",(AV12/P12)))</f>
        <v>0.21428571428571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5</v>
      </c>
      <c r="BF12" s="111">
        <f>IF(P12=0,"",IF(BE12=0,"",(BE12/P12)))</f>
        <v>0.35714285714286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0.28571428571429</v>
      </c>
      <c r="BP12" s="119">
        <v>1</v>
      </c>
      <c r="BQ12" s="120">
        <f>IFERROR(BP12/BN12,"-")</f>
        <v>0.25</v>
      </c>
      <c r="BR12" s="121">
        <v>65000</v>
      </c>
      <c r="BS12" s="122">
        <f>IFERROR(BR12/BN12,"-")</f>
        <v>16250</v>
      </c>
      <c r="BT12" s="123"/>
      <c r="BU12" s="123"/>
      <c r="BV12" s="123">
        <v>1</v>
      </c>
      <c r="BW12" s="124">
        <v>1</v>
      </c>
      <c r="BX12" s="125">
        <f>IF(P12=0,"",IF(BW12=0,"",(BW12/P12)))</f>
        <v>0.071428571428571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65000</v>
      </c>
      <c r="CQ12" s="139">
        <v>65000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176</v>
      </c>
      <c r="C13" s="189"/>
      <c r="D13" s="189"/>
      <c r="E13" s="189"/>
      <c r="F13" s="189" t="s">
        <v>79</v>
      </c>
      <c r="G13" s="88"/>
      <c r="H13" s="88"/>
      <c r="I13" s="88"/>
      <c r="J13" s="180"/>
      <c r="K13" s="79">
        <v>54</v>
      </c>
      <c r="L13" s="79">
        <v>39</v>
      </c>
      <c r="M13" s="79">
        <v>29</v>
      </c>
      <c r="N13" s="89">
        <v>9</v>
      </c>
      <c r="O13" s="90">
        <v>0</v>
      </c>
      <c r="P13" s="91">
        <f>N13+O13</f>
        <v>9</v>
      </c>
      <c r="Q13" s="80">
        <f>IFERROR(P13/M13,"-")</f>
        <v>0.31034482758621</v>
      </c>
      <c r="R13" s="79">
        <v>5</v>
      </c>
      <c r="S13" s="79">
        <v>0</v>
      </c>
      <c r="T13" s="80">
        <f>IFERROR(R13/(P13),"-")</f>
        <v>0.55555555555556</v>
      </c>
      <c r="U13" s="186"/>
      <c r="V13" s="82">
        <v>3</v>
      </c>
      <c r="W13" s="80">
        <f>IF(P13=0,"-",V13/P13)</f>
        <v>0.33333333333333</v>
      </c>
      <c r="X13" s="185">
        <v>239000</v>
      </c>
      <c r="Y13" s="186">
        <f>IFERROR(X13/P13,"-")</f>
        <v>26555.555555556</v>
      </c>
      <c r="Z13" s="186">
        <f>IFERROR(X13/V13,"-")</f>
        <v>79666.666666667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0.22222222222222</v>
      </c>
      <c r="BG13" s="110">
        <v>1</v>
      </c>
      <c r="BH13" s="112">
        <f>IFERROR(BG13/BE13,"-")</f>
        <v>0.5</v>
      </c>
      <c r="BI13" s="113">
        <v>130000</v>
      </c>
      <c r="BJ13" s="114">
        <f>IFERROR(BI13/BE13,"-")</f>
        <v>65000</v>
      </c>
      <c r="BK13" s="115"/>
      <c r="BL13" s="115"/>
      <c r="BM13" s="115">
        <v>1</v>
      </c>
      <c r="BN13" s="117">
        <v>4</v>
      </c>
      <c r="BO13" s="118">
        <f>IF(P13=0,"",IF(BN13=0,"",(BN13/P13)))</f>
        <v>0.44444444444444</v>
      </c>
      <c r="BP13" s="119">
        <v>1</v>
      </c>
      <c r="BQ13" s="120">
        <f>IFERROR(BP13/BN13,"-")</f>
        <v>0.25</v>
      </c>
      <c r="BR13" s="121">
        <v>84000</v>
      </c>
      <c r="BS13" s="122">
        <f>IFERROR(BR13/BN13,"-")</f>
        <v>21000</v>
      </c>
      <c r="BT13" s="123"/>
      <c r="BU13" s="123"/>
      <c r="BV13" s="123">
        <v>1</v>
      </c>
      <c r="BW13" s="124">
        <v>3</v>
      </c>
      <c r="BX13" s="125">
        <f>IF(P13=0,"",IF(BW13=0,"",(BW13/P13)))</f>
        <v>0.33333333333333</v>
      </c>
      <c r="BY13" s="126">
        <v>1</v>
      </c>
      <c r="BZ13" s="127">
        <f>IFERROR(BY13/BW13,"-")</f>
        <v>0.33333333333333</v>
      </c>
      <c r="CA13" s="128">
        <v>25000</v>
      </c>
      <c r="CB13" s="129">
        <f>IFERROR(CA13/BW13,"-")</f>
        <v>8333.3333333333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239000</v>
      </c>
      <c r="CQ13" s="139">
        <v>130000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0.689</v>
      </c>
      <c r="B14" s="189" t="s">
        <v>177</v>
      </c>
      <c r="C14" s="189"/>
      <c r="D14" s="189"/>
      <c r="E14" s="189"/>
      <c r="F14" s="189" t="s">
        <v>64</v>
      </c>
      <c r="G14" s="88" t="s">
        <v>178</v>
      </c>
      <c r="H14" s="88"/>
      <c r="I14" s="190" t="s">
        <v>130</v>
      </c>
      <c r="J14" s="180">
        <v>1000000</v>
      </c>
      <c r="K14" s="79">
        <v>94</v>
      </c>
      <c r="L14" s="79">
        <v>0</v>
      </c>
      <c r="M14" s="79">
        <v>363</v>
      </c>
      <c r="N14" s="89">
        <v>30</v>
      </c>
      <c r="O14" s="90">
        <v>2</v>
      </c>
      <c r="P14" s="91">
        <f>N14+O14</f>
        <v>32</v>
      </c>
      <c r="Q14" s="80">
        <f>IFERROR(P14/M14,"-")</f>
        <v>0.088154269972452</v>
      </c>
      <c r="R14" s="79">
        <v>4</v>
      </c>
      <c r="S14" s="79">
        <v>8</v>
      </c>
      <c r="T14" s="80">
        <f>IFERROR(R14/(P14),"-")</f>
        <v>0.125</v>
      </c>
      <c r="U14" s="186">
        <f>IFERROR(J14/SUM(N14:O19),"-")</f>
        <v>10752.688172043</v>
      </c>
      <c r="V14" s="82">
        <v>7</v>
      </c>
      <c r="W14" s="80">
        <f>IF(P14=0,"-",V14/P14)</f>
        <v>0.21875</v>
      </c>
      <c r="X14" s="185">
        <v>136000</v>
      </c>
      <c r="Y14" s="186">
        <f>IFERROR(X14/P14,"-")</f>
        <v>4250</v>
      </c>
      <c r="Z14" s="186">
        <f>IFERROR(X14/V14,"-")</f>
        <v>19428.571428571</v>
      </c>
      <c r="AA14" s="180">
        <f>SUM(X14:X19)-SUM(J14:J19)</f>
        <v>-311000</v>
      </c>
      <c r="AB14" s="83">
        <f>SUM(X14:X19)/SUM(J14:J19)</f>
        <v>0.689</v>
      </c>
      <c r="AC14" s="77"/>
      <c r="AD14" s="92">
        <v>2</v>
      </c>
      <c r="AE14" s="93">
        <f>IF(P14=0,"",IF(AD14=0,"",(AD14/P14)))</f>
        <v>0.0625</v>
      </c>
      <c r="AF14" s="92">
        <v>1</v>
      </c>
      <c r="AG14" s="94">
        <f>IFERROR(AF14/AD14,"-")</f>
        <v>0.5</v>
      </c>
      <c r="AH14" s="95">
        <v>3000</v>
      </c>
      <c r="AI14" s="96">
        <f>IFERROR(AH14/AD14,"-")</f>
        <v>1500</v>
      </c>
      <c r="AJ14" s="97">
        <v>1</v>
      </c>
      <c r="AK14" s="97"/>
      <c r="AL14" s="97"/>
      <c r="AM14" s="98">
        <v>9</v>
      </c>
      <c r="AN14" s="99">
        <f>IF(P14=0,"",IF(AM14=0,"",(AM14/P14)))</f>
        <v>0.28125</v>
      </c>
      <c r="AO14" s="98">
        <v>2</v>
      </c>
      <c r="AP14" s="100">
        <f>IFERROR(AO14/AM14,"-")</f>
        <v>0.22222222222222</v>
      </c>
      <c r="AQ14" s="101">
        <v>10000</v>
      </c>
      <c r="AR14" s="102">
        <f>IFERROR(AQ14/AM14,"-")</f>
        <v>1111.1111111111</v>
      </c>
      <c r="AS14" s="103">
        <v>2</v>
      </c>
      <c r="AT14" s="103"/>
      <c r="AU14" s="103"/>
      <c r="AV14" s="104">
        <v>7</v>
      </c>
      <c r="AW14" s="105">
        <f>IF(P14=0,"",IF(AV14=0,"",(AV14/P14)))</f>
        <v>0.21875</v>
      </c>
      <c r="AX14" s="104">
        <v>1</v>
      </c>
      <c r="AY14" s="106">
        <f>IFERROR(AX14/AV14,"-")</f>
        <v>0.14285714285714</v>
      </c>
      <c r="AZ14" s="107">
        <v>10000</v>
      </c>
      <c r="BA14" s="108">
        <f>IFERROR(AZ14/AV14,"-")</f>
        <v>1428.5714285714</v>
      </c>
      <c r="BB14" s="109"/>
      <c r="BC14" s="109">
        <v>1</v>
      </c>
      <c r="BD14" s="109"/>
      <c r="BE14" s="110">
        <v>7</v>
      </c>
      <c r="BF14" s="111">
        <f>IF(P14=0,"",IF(BE14=0,"",(BE14/P14)))</f>
        <v>0.21875</v>
      </c>
      <c r="BG14" s="110">
        <v>2</v>
      </c>
      <c r="BH14" s="112">
        <f>IFERROR(BG14/BE14,"-")</f>
        <v>0.28571428571429</v>
      </c>
      <c r="BI14" s="113">
        <v>93000</v>
      </c>
      <c r="BJ14" s="114">
        <f>IFERROR(BI14/BE14,"-")</f>
        <v>13285.714285714</v>
      </c>
      <c r="BK14" s="115">
        <v>1</v>
      </c>
      <c r="BL14" s="115"/>
      <c r="BM14" s="115">
        <v>1</v>
      </c>
      <c r="BN14" s="117">
        <v>7</v>
      </c>
      <c r="BO14" s="118">
        <f>IF(P14=0,"",IF(BN14=0,"",(BN14/P14)))</f>
        <v>0.21875</v>
      </c>
      <c r="BP14" s="119">
        <v>1</v>
      </c>
      <c r="BQ14" s="120">
        <f>IFERROR(BP14/BN14,"-")</f>
        <v>0.14285714285714</v>
      </c>
      <c r="BR14" s="121">
        <v>20000</v>
      </c>
      <c r="BS14" s="122">
        <f>IFERROR(BR14/BN14,"-")</f>
        <v>2857.1428571429</v>
      </c>
      <c r="BT14" s="123"/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7</v>
      </c>
      <c r="CP14" s="139">
        <v>136000</v>
      </c>
      <c r="CQ14" s="139">
        <v>90000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179</v>
      </c>
      <c r="C15" s="189"/>
      <c r="D15" s="189"/>
      <c r="E15" s="189"/>
      <c r="F15" s="189" t="s">
        <v>64</v>
      </c>
      <c r="G15" s="88"/>
      <c r="H15" s="88"/>
      <c r="I15" s="88"/>
      <c r="J15" s="18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180</v>
      </c>
      <c r="C16" s="189"/>
      <c r="D16" s="189"/>
      <c r="E16" s="189"/>
      <c r="F16" s="189" t="s">
        <v>64</v>
      </c>
      <c r="G16" s="88"/>
      <c r="H16" s="88"/>
      <c r="I16" s="88"/>
      <c r="J16" s="18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186"/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181</v>
      </c>
      <c r="C17" s="189"/>
      <c r="D17" s="189"/>
      <c r="E17" s="189"/>
      <c r="F17" s="189" t="s">
        <v>79</v>
      </c>
      <c r="G17" s="88"/>
      <c r="H17" s="88"/>
      <c r="I17" s="88"/>
      <c r="J17" s="180"/>
      <c r="K17" s="79">
        <v>1406</v>
      </c>
      <c r="L17" s="79">
        <v>267</v>
      </c>
      <c r="M17" s="79">
        <v>200</v>
      </c>
      <c r="N17" s="89">
        <v>53</v>
      </c>
      <c r="O17" s="90">
        <v>0</v>
      </c>
      <c r="P17" s="91">
        <f>N17+O17</f>
        <v>53</v>
      </c>
      <c r="Q17" s="80">
        <f>IFERROR(P17/M17,"-")</f>
        <v>0.265</v>
      </c>
      <c r="R17" s="79">
        <v>19</v>
      </c>
      <c r="S17" s="79">
        <v>6</v>
      </c>
      <c r="T17" s="80">
        <f>IFERROR(R17/(P17),"-")</f>
        <v>0.35849056603774</v>
      </c>
      <c r="U17" s="186"/>
      <c r="V17" s="82">
        <v>12</v>
      </c>
      <c r="W17" s="80">
        <f>IF(P17=0,"-",V17/P17)</f>
        <v>0.22641509433962</v>
      </c>
      <c r="X17" s="185">
        <v>553000</v>
      </c>
      <c r="Y17" s="186">
        <f>IFERROR(X17/P17,"-")</f>
        <v>10433.962264151</v>
      </c>
      <c r="Z17" s="186">
        <f>IFERROR(X17/V17,"-")</f>
        <v>46083.333333333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8</v>
      </c>
      <c r="AN17" s="99">
        <f>IF(P17=0,"",IF(AM17=0,"",(AM17/P17)))</f>
        <v>0.15094339622642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4</v>
      </c>
      <c r="AW17" s="105">
        <f>IF(P17=0,"",IF(AV17=0,"",(AV17/P17)))</f>
        <v>0.075471698113208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11</v>
      </c>
      <c r="BF17" s="111">
        <f>IF(P17=0,"",IF(BE17=0,"",(BE17/P17)))</f>
        <v>0.20754716981132</v>
      </c>
      <c r="BG17" s="110">
        <v>3</v>
      </c>
      <c r="BH17" s="112">
        <f>IFERROR(BG17/BE17,"-")</f>
        <v>0.27272727272727</v>
      </c>
      <c r="BI17" s="113">
        <v>58000</v>
      </c>
      <c r="BJ17" s="114">
        <f>IFERROR(BI17/BE17,"-")</f>
        <v>5272.7272727273</v>
      </c>
      <c r="BK17" s="115">
        <v>1</v>
      </c>
      <c r="BL17" s="115"/>
      <c r="BM17" s="115">
        <v>2</v>
      </c>
      <c r="BN17" s="117">
        <v>22</v>
      </c>
      <c r="BO17" s="118">
        <f>IF(P17=0,"",IF(BN17=0,"",(BN17/P17)))</f>
        <v>0.41509433962264</v>
      </c>
      <c r="BP17" s="119">
        <v>6</v>
      </c>
      <c r="BQ17" s="120">
        <f>IFERROR(BP17/BN17,"-")</f>
        <v>0.27272727272727</v>
      </c>
      <c r="BR17" s="121">
        <v>373000</v>
      </c>
      <c r="BS17" s="122">
        <f>IFERROR(BR17/BN17,"-")</f>
        <v>16954.545454545</v>
      </c>
      <c r="BT17" s="123">
        <v>1</v>
      </c>
      <c r="BU17" s="123">
        <v>1</v>
      </c>
      <c r="BV17" s="123">
        <v>4</v>
      </c>
      <c r="BW17" s="124">
        <v>6</v>
      </c>
      <c r="BX17" s="125">
        <f>IF(P17=0,"",IF(BW17=0,"",(BW17/P17)))</f>
        <v>0.11320754716981</v>
      </c>
      <c r="BY17" s="126">
        <v>3</v>
      </c>
      <c r="BZ17" s="127">
        <f>IFERROR(BY17/BW17,"-")</f>
        <v>0.5</v>
      </c>
      <c r="CA17" s="128">
        <v>122000</v>
      </c>
      <c r="CB17" s="129">
        <f>IFERROR(CA17/BW17,"-")</f>
        <v>20333.333333333</v>
      </c>
      <c r="CC17" s="130">
        <v>1</v>
      </c>
      <c r="CD17" s="130"/>
      <c r="CE17" s="130">
        <v>2</v>
      </c>
      <c r="CF17" s="131">
        <v>2</v>
      </c>
      <c r="CG17" s="132">
        <f>IF(P17=0,"",IF(CF17=0,"",(CF17/P17)))</f>
        <v>0.037735849056604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12</v>
      </c>
      <c r="CP17" s="139">
        <v>553000</v>
      </c>
      <c r="CQ17" s="139">
        <v>206000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182</v>
      </c>
      <c r="C18" s="189"/>
      <c r="D18" s="189"/>
      <c r="E18" s="189"/>
      <c r="F18" s="189" t="s">
        <v>79</v>
      </c>
      <c r="G18" s="88"/>
      <c r="H18" s="88"/>
      <c r="I18" s="88"/>
      <c r="J18" s="180"/>
      <c r="K18" s="79">
        <v>87</v>
      </c>
      <c r="L18" s="79">
        <v>61</v>
      </c>
      <c r="M18" s="79">
        <v>91</v>
      </c>
      <c r="N18" s="89">
        <v>8</v>
      </c>
      <c r="O18" s="90">
        <v>0</v>
      </c>
      <c r="P18" s="91">
        <f>N18+O18</f>
        <v>8</v>
      </c>
      <c r="Q18" s="80">
        <f>IFERROR(P18/M18,"-")</f>
        <v>0.087912087912088</v>
      </c>
      <c r="R18" s="79">
        <v>3</v>
      </c>
      <c r="S18" s="79">
        <v>0</v>
      </c>
      <c r="T18" s="80">
        <f>IFERROR(R18/(P18),"-")</f>
        <v>0.375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0.375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4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183</v>
      </c>
      <c r="C19" s="189"/>
      <c r="D19" s="189"/>
      <c r="E19" s="189"/>
      <c r="F19" s="189" t="s">
        <v>79</v>
      </c>
      <c r="G19" s="88"/>
      <c r="H19" s="88"/>
      <c r="I19" s="88"/>
      <c r="J19" s="180"/>
      <c r="K19" s="79">
        <v>30</v>
      </c>
      <c r="L19" s="79">
        <v>9</v>
      </c>
      <c r="M19" s="79">
        <v>2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18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18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1.0781041388518</v>
      </c>
      <c r="B22" s="39"/>
      <c r="C22" s="39"/>
      <c r="D22" s="39"/>
      <c r="E22" s="39"/>
      <c r="F22" s="39"/>
      <c r="G22" s="40" t="s">
        <v>184</v>
      </c>
      <c r="H22" s="40"/>
      <c r="I22" s="40"/>
      <c r="J22" s="183">
        <f>SUM(J6:J21)</f>
        <v>1498000</v>
      </c>
      <c r="K22" s="41">
        <f>SUM(K6:K21)</f>
        <v>2046</v>
      </c>
      <c r="L22" s="41">
        <f>SUM(L6:L21)</f>
        <v>522</v>
      </c>
      <c r="M22" s="41">
        <f>SUM(M6:M21)</f>
        <v>1047</v>
      </c>
      <c r="N22" s="41">
        <f>SUM(N6:N21)</f>
        <v>159</v>
      </c>
      <c r="O22" s="41">
        <f>SUM(O6:O21)</f>
        <v>2</v>
      </c>
      <c r="P22" s="41">
        <f>SUM(P6:P21)</f>
        <v>161</v>
      </c>
      <c r="Q22" s="42">
        <f>IFERROR(P22/M22,"-")</f>
        <v>0.15377268385864</v>
      </c>
      <c r="R22" s="76">
        <f>SUM(R6:R21)</f>
        <v>52</v>
      </c>
      <c r="S22" s="76">
        <f>SUM(S6:S21)</f>
        <v>18</v>
      </c>
      <c r="T22" s="42">
        <f>IFERROR(R22/P22,"-")</f>
        <v>0.32298136645963</v>
      </c>
      <c r="U22" s="188">
        <f>IFERROR(J22/P22,"-")</f>
        <v>9304.347826087</v>
      </c>
      <c r="V22" s="44">
        <f>SUM(V6:V21)</f>
        <v>36</v>
      </c>
      <c r="W22" s="42">
        <f>IFERROR(V22/P22,"-")</f>
        <v>0.22360248447205</v>
      </c>
      <c r="X22" s="183">
        <f>SUM(X6:X21)</f>
        <v>1615000</v>
      </c>
      <c r="Y22" s="183">
        <f>IFERROR(X22/P22,"-")</f>
        <v>10031.055900621</v>
      </c>
      <c r="Z22" s="183">
        <f>IFERROR(X22/V22,"-")</f>
        <v>44861.111111111</v>
      </c>
      <c r="AA22" s="183">
        <f>X22-J22</f>
        <v>117000</v>
      </c>
      <c r="AB22" s="45">
        <f>X22/J22</f>
        <v>1.0781041388518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9"/>
    <mergeCell ref="J14:J19"/>
    <mergeCell ref="U14:U19"/>
    <mergeCell ref="AA14:AA19"/>
    <mergeCell ref="AB14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