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<sst xmlns="http://schemas.openxmlformats.org/spreadsheetml/2006/main" uniqueCount="156">
  <si>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</si>
  <si>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</si>
  <si>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</si>
  <si>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</si>
  <si>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</si>
  <si>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</si>
  <si>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</si>
  <si>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</si>
  <si>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</si>
  <si>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</si>
  <si>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</si>
  <si>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</si>
  <si>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</si>
  <si>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</si>
  <si>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</si>
  <si>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</si>
  <si>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</si>
  <si>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</si>
  <si>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</si>
  <si>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</si>
  <si>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</si>
  <si>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</si>
  <si>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</si>
  <si>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</si>
  <si>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</si>
  <si>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</si>
  <si>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</si>
  <si>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</si>
  <si>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</si>
  <si>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</si>
  <si>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</si>
  <si>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</si>
  <si>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</si>
  <si>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</si>
  <si>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</si>
  <si>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</si>
  <si>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</si>
  <si>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</si>
  <si>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</si>
  <si>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</si>
  <si>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</si>
  <si>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</si>
  <si>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</si>
  <si>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</si>
  <si>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</si>
  <si>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</si>
  <si>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</si>
  <si>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</si>
  <si>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</si>
  <si>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</si>
  <si>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</si>
  <si>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</si>
  <si>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</si>
  <si>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</si>
  <si>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</si>
  <si>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</si>
  <si>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</si>
  <si>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</si>
  <si>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</si>
  <si>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</si>
  <si>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</si>
  <si>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sd1362</t>
  </si>
  <si>
    <t>日の丸版</t>
  </si>
  <si>
    <t>やめられない、止まらない。だって私・・・</t>
  </si>
  <si>
    <t>lp02</t>
  </si>
  <si>
    <t>デイリースポーツ関西</t>
  </si>
  <si>
    <t>全5段・半5段段つかみ10段保証</t>
  </si>
  <si>
    <t>10段保証</t>
  </si>
  <si>
    <t>sd1363</t>
  </si>
  <si>
    <t>雑誌版</t>
  </si>
  <si>
    <t>学生いません！ギャルもいません！熟女！熟女！熟女！熟女！</t>
  </si>
  <si>
    <t>sd1364</t>
  </si>
  <si>
    <t>黒：右女3</t>
  </si>
  <si>
    <t>3人会ったらその内1人は超絶美人</t>
  </si>
  <si>
    <t>sd1365</t>
  </si>
  <si>
    <t>黒：熟女版</t>
  </si>
  <si>
    <t>アウトドアよりも家でビール。1人よりも2人でラブラブ。</t>
  </si>
  <si>
    <t>sd1366</t>
  </si>
  <si>
    <t>黒：C版</t>
  </si>
  <si>
    <t>求む！50歳以上の女性と</t>
  </si>
  <si>
    <t>sd1367</t>
  </si>
  <si>
    <t>(空電共通)</t>
  </si>
  <si>
    <t>空電</t>
  </si>
  <si>
    <t>sd1368</t>
  </si>
  <si>
    <t>①大正版</t>
  </si>
  <si>
    <t>①70歳までの出会いリクルート</t>
  </si>
  <si>
    <t>サンスポ関東</t>
  </si>
  <si>
    <t>半2段・半3段つかみ10段保証</t>
  </si>
  <si>
    <t>1～10日</t>
  </si>
  <si>
    <t>sd1369</t>
  </si>
  <si>
    <t>②黒：右女3</t>
  </si>
  <si>
    <t>②もう５０代の熟女だけど、試しに付き合ってみる？</t>
  </si>
  <si>
    <t>11～20日</t>
  </si>
  <si>
    <t>sd1370</t>
  </si>
  <si>
    <t>③旧デイリー風</t>
  </si>
  <si>
    <t>③中高年の出会いの場である○○に危機</t>
  </si>
  <si>
    <t>21～31日</t>
  </si>
  <si>
    <t>sd1371</t>
  </si>
  <si>
    <t>sd1372</t>
  </si>
  <si>
    <t>サンスポ関西</t>
  </si>
  <si>
    <t>sd1373</t>
  </si>
  <si>
    <t>sd1374</t>
  </si>
  <si>
    <t>sd1375</t>
  </si>
  <si>
    <t>sd1376</t>
  </si>
  <si>
    <t>もう５０代の熟女だけど、試しに付き合ってみる？</t>
  </si>
  <si>
    <t>スポニチ西部</t>
  </si>
  <si>
    <t>半2段つかみ10段保証</t>
  </si>
  <si>
    <t>sd1377</t>
  </si>
  <si>
    <t>sd1378</t>
  </si>
  <si>
    <t>右女3</t>
  </si>
  <si>
    <t>(新txt)もう５０代の熟女だけど、試しに付き合ってみる？</t>
  </si>
  <si>
    <t>東スポ</t>
  </si>
  <si>
    <t>全2段金土 8回セット</t>
  </si>
  <si>
    <t>6/1～</t>
  </si>
  <si>
    <t>sd1379</t>
  </si>
  <si>
    <t>本日開始！・女性から連絡をくれる・操作苦手でも出来る　4大特典①登録無料②年会費0円（翌年以降もずっと③1500円分ポイントサービス！④コンシェルジュがサポート！）</t>
  </si>
  <si>
    <t>sd1380</t>
  </si>
  <si>
    <t>旧デイリー風</t>
  </si>
  <si>
    <t>学生いません。ギャルいません。熟女、熟女、熟女</t>
  </si>
  <si>
    <t>sd1381</t>
  </si>
  <si>
    <t>sd1382</t>
  </si>
  <si>
    <t>①黒：右女3</t>
  </si>
  <si>
    <t>124「出会いのサポートいたします」</t>
  </si>
  <si>
    <t>スポーツ報知関東</t>
  </si>
  <si>
    <t>半2段つかみ20段保証</t>
  </si>
  <si>
    <t>20段保証</t>
  </si>
  <si>
    <t>sd1383</t>
  </si>
  <si>
    <t>②旧デイリー風</t>
  </si>
  <si>
    <t>125「本広告を見てご登録の方限定。貴方を優先的にご紹介します」</t>
  </si>
  <si>
    <t>半3段つかみ20段保証</t>
  </si>
  <si>
    <t>sd1384</t>
  </si>
  <si>
    <t>③大正版</t>
  </si>
  <si>
    <t>126「ご紹介！老後を楽しく過ごすための出会い活用術」</t>
  </si>
  <si>
    <t>半5段つかみ20段保証</t>
  </si>
  <si>
    <t>sd1385</t>
  </si>
  <si>
    <t>sd1386</t>
  </si>
  <si>
    <t>黒：記事版</t>
  </si>
  <si>
    <t>1C終面全5段</t>
  </si>
  <si>
    <t>6月19日(金)</t>
  </si>
  <si>
    <t>sd1387</t>
  </si>
  <si>
    <t>sd1388</t>
  </si>
  <si>
    <t>東スポ・大スポ・九スポ・中京</t>
  </si>
  <si>
    <t>記事枠</t>
  </si>
  <si>
    <t>6月25日(木)</t>
  </si>
  <si>
    <t>sd1389</t>
  </si>
  <si>
    <t>新聞 TOTAL</t>
  </si>
  <si>
    <t>●雑誌 広告</t>
  </si>
  <si>
    <t>dz100</t>
  </si>
  <si>
    <t>リイド社</t>
  </si>
  <si>
    <t>1604FLASH</t>
  </si>
  <si>
    <t>中高年の出会いの場である○○に危機</t>
  </si>
  <si>
    <t>コミック乱</t>
  </si>
  <si>
    <t>1C2P</t>
  </si>
  <si>
    <t>6月27日(土)</t>
  </si>
  <si>
    <t>dz101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</si>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</sst>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28</v>
      </c>
      <c r="D6" s="180">
        <v>2646000</v>
      </c>
      <c r="E6" s="79">
        <v>1208</v>
      </c>
      <c r="F6" s="79">
        <v>455</v>
      </c>
      <c r="G6" s="79">
        <v>2009</v>
      </c>
      <c r="H6" s="89">
        <v>205</v>
      </c>
      <c r="I6" s="90">
        <v>1</v>
      </c>
      <c r="J6" s="143">
        <f>H6+I6</f>
        <v>206</v>
      </c>
      <c r="K6" s="80">
        <f>IFERROR(J6/G6,"-")</f>
        <v>0.10253857640617</v>
      </c>
      <c r="L6" s="79">
        <v>110</v>
      </c>
      <c r="M6" s="79">
        <v>34</v>
      </c>
      <c r="N6" s="80">
        <f>IFERROR(L6/J6,"-")</f>
        <v>0.53398058252427</v>
      </c>
      <c r="O6" s="81">
        <f>IFERROR(D6/J6,"-")</f>
        <v>12844.660194175</v>
      </c>
      <c r="P6" s="82">
        <v>99</v>
      </c>
      <c r="Q6" s="80">
        <f>IFERROR(P6/J6,"-")</f>
        <v>0.48058252427184</v>
      </c>
      <c r="R6" s="185">
        <v>8090450</v>
      </c>
      <c r="S6" s="186">
        <f>IFERROR(R6/J6,"-")</f>
        <v>39274.029126214</v>
      </c>
      <c r="T6" s="186">
        <f>IFERROR(R6/P6,"-")</f>
        <v>81721.717171717</v>
      </c>
      <c r="U6" s="180">
        <f>IFERROR(R6-D6,"-")</f>
        <v>5444450</v>
      </c>
      <c r="V6" s="83">
        <f>R6/D6</f>
        <v>3.0576152683296</v>
      </c>
      <c r="W6" s="77"/>
      <c r="X6" s="142"/>
    </row>
    <row r="7" spans="1:24">
      <c r="A7" s="78"/>
      <c r="B7" s="84" t="s">
        <v>24</v>
      </c>
      <c r="C7" s="84">
        <v>2</v>
      </c>
      <c r="D7" s="180">
        <v>108000</v>
      </c>
      <c r="E7" s="79">
        <v>61</v>
      </c>
      <c r="F7" s="79">
        <v>22</v>
      </c>
      <c r="G7" s="79">
        <v>37</v>
      </c>
      <c r="H7" s="89">
        <v>5</v>
      </c>
      <c r="I7" s="90">
        <v>0</v>
      </c>
      <c r="J7" s="143">
        <f>H7+I7</f>
        <v>5</v>
      </c>
      <c r="K7" s="80">
        <f>IFERROR(J7/G7,"-")</f>
        <v>0.13513513513514</v>
      </c>
      <c r="L7" s="79">
        <v>2</v>
      </c>
      <c r="M7" s="79">
        <v>1</v>
      </c>
      <c r="N7" s="80">
        <f>IFERROR(L7/J7,"-")</f>
        <v>0.4</v>
      </c>
      <c r="O7" s="81">
        <f>IFERROR(D7/J7,"-")</f>
        <v>21600</v>
      </c>
      <c r="P7" s="82">
        <v>2</v>
      </c>
      <c r="Q7" s="80">
        <f>IFERROR(P7/J7,"-")</f>
        <v>0.4</v>
      </c>
      <c r="R7" s="185">
        <v>13000</v>
      </c>
      <c r="S7" s="186">
        <f>IFERROR(R7/J7,"-")</f>
        <v>2600</v>
      </c>
      <c r="T7" s="186">
        <f>IFERROR(R7/P7,"-")</f>
        <v>6500</v>
      </c>
      <c r="U7" s="180">
        <f>IFERROR(R7-D7,"-")</f>
        <v>-95000</v>
      </c>
      <c r="V7" s="83">
        <f>R7/D7</f>
        <v>0.12037037037037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2754000</v>
      </c>
      <c r="E10" s="41">
        <f>SUM(E6:E8)</f>
        <v>1269</v>
      </c>
      <c r="F10" s="41">
        <f>SUM(F6:F8)</f>
        <v>477</v>
      </c>
      <c r="G10" s="41">
        <f>SUM(G6:G8)</f>
        <v>2046</v>
      </c>
      <c r="H10" s="41">
        <f>SUM(H6:H8)</f>
        <v>210</v>
      </c>
      <c r="I10" s="41">
        <f>SUM(I6:I8)</f>
        <v>1</v>
      </c>
      <c r="J10" s="41">
        <f>SUM(J6:J8)</f>
        <v>211</v>
      </c>
      <c r="K10" s="42">
        <f>IFERROR(J10/G10,"-")</f>
        <v>0.10312805474096</v>
      </c>
      <c r="L10" s="76">
        <f>SUM(L6:L8)</f>
        <v>112</v>
      </c>
      <c r="M10" s="76">
        <f>SUM(M6:M8)</f>
        <v>35</v>
      </c>
      <c r="N10" s="42">
        <f>IFERROR(L10/J10,"-")</f>
        <v>0.53080568720379</v>
      </c>
      <c r="O10" s="43">
        <f>IFERROR(D10/J10,"-")</f>
        <v>13052.132701422</v>
      </c>
      <c r="P10" s="44">
        <f>SUM(P6:P8)</f>
        <v>101</v>
      </c>
      <c r="Q10" s="42">
        <f>IFERROR(P10/J10,"-")</f>
        <v>0.47867298578199</v>
      </c>
      <c r="R10" s="183">
        <f>SUM(R6:R8)</f>
        <v>8103450</v>
      </c>
      <c r="S10" s="183">
        <f>IFERROR(R10/J10,"-")</f>
        <v>38404.976303318</v>
      </c>
      <c r="T10" s="183">
        <f>IFERROR(P10/P10,"-")</f>
        <v>1</v>
      </c>
      <c r="U10" s="183">
        <f>SUM(U6:U8)</f>
        <v>5349450</v>
      </c>
      <c r="V10" s="45">
        <f>IFERROR(R10/D10,"-")</f>
        <v>2.9424291938998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5.6666666666667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240000</v>
      </c>
      <c r="K6" s="79">
        <v>7</v>
      </c>
      <c r="L6" s="79">
        <v>0</v>
      </c>
      <c r="M6" s="79">
        <v>49</v>
      </c>
      <c r="N6" s="89">
        <v>1</v>
      </c>
      <c r="O6" s="90">
        <v>0</v>
      </c>
      <c r="P6" s="91">
        <f>N6+O6</f>
        <v>1</v>
      </c>
      <c r="Q6" s="80">
        <f>IFERROR(P6/M6,"-")</f>
        <v>0.020408163265306</v>
      </c>
      <c r="R6" s="79">
        <v>0</v>
      </c>
      <c r="S6" s="79">
        <v>0</v>
      </c>
      <c r="T6" s="80">
        <f>IFERROR(R6/(P6),"-")</f>
        <v>0</v>
      </c>
      <c r="U6" s="186">
        <f>IFERROR(J6/SUM(N6:O11),"-")</f>
        <v>8000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SUM(X6:X11)-SUM(J6:J11)</f>
        <v>1120000</v>
      </c>
      <c r="AB6" s="83">
        <f>SUM(X6:X11)/SUM(J6:J11)</f>
        <v>5.6666666666667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/>
      <c r="H7" s="88" t="s">
        <v>66</v>
      </c>
      <c r="I7" s="88"/>
      <c r="J7" s="180"/>
      <c r="K7" s="79">
        <v>12</v>
      </c>
      <c r="L7" s="79">
        <v>0</v>
      </c>
      <c r="M7" s="79">
        <v>58</v>
      </c>
      <c r="N7" s="89">
        <v>3</v>
      </c>
      <c r="O7" s="90">
        <v>0</v>
      </c>
      <c r="P7" s="91">
        <f>N7+O7</f>
        <v>3</v>
      </c>
      <c r="Q7" s="80">
        <f>IFERROR(P7/M7,"-")</f>
        <v>0.051724137931034</v>
      </c>
      <c r="R7" s="79">
        <v>1</v>
      </c>
      <c r="S7" s="79">
        <v>0</v>
      </c>
      <c r="T7" s="80">
        <f>IFERROR(R7/(P7),"-")</f>
        <v>0.33333333333333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64</v>
      </c>
      <c r="G8" s="88"/>
      <c r="H8" s="88" t="s">
        <v>66</v>
      </c>
      <c r="I8" s="88"/>
      <c r="J8" s="180"/>
      <c r="K8" s="79">
        <v>15</v>
      </c>
      <c r="L8" s="79">
        <v>0</v>
      </c>
      <c r="M8" s="79">
        <v>37</v>
      </c>
      <c r="N8" s="89">
        <v>3</v>
      </c>
      <c r="O8" s="90">
        <v>0</v>
      </c>
      <c r="P8" s="91">
        <f>N8+O8</f>
        <v>3</v>
      </c>
      <c r="Q8" s="80">
        <f>IFERROR(P8/M8,"-")</f>
        <v>0.081081081081081</v>
      </c>
      <c r="R8" s="79">
        <v>2</v>
      </c>
      <c r="S8" s="79">
        <v>0</v>
      </c>
      <c r="T8" s="80">
        <f>IFERROR(R8/(P8),"-")</f>
        <v>0.66666666666667</v>
      </c>
      <c r="U8" s="186"/>
      <c r="V8" s="82">
        <v>1</v>
      </c>
      <c r="W8" s="80">
        <f>IF(P8=0,"-",V8/P8)</f>
        <v>0.33333333333333</v>
      </c>
      <c r="X8" s="185">
        <v>23000</v>
      </c>
      <c r="Y8" s="186">
        <f>IFERROR(X8/P8,"-")</f>
        <v>7666.6666666667</v>
      </c>
      <c r="Z8" s="186">
        <f>IFERROR(X8/V8,"-")</f>
        <v>23000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>
        <v>1</v>
      </c>
      <c r="BQ8" s="120">
        <f>IFERROR(BP8/BN8,"-")</f>
        <v>0.33333333333333</v>
      </c>
      <c r="BR8" s="121">
        <v>23000</v>
      </c>
      <c r="BS8" s="122">
        <f>IFERROR(BR8/BN8,"-")</f>
        <v>7666.6666666667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23000</v>
      </c>
      <c r="CQ8" s="139">
        <v>23000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75</v>
      </c>
      <c r="E9" s="189" t="s">
        <v>76</v>
      </c>
      <c r="F9" s="189" t="s">
        <v>64</v>
      </c>
      <c r="G9" s="88"/>
      <c r="H9" s="88" t="s">
        <v>66</v>
      </c>
      <c r="I9" s="88"/>
      <c r="J9" s="180"/>
      <c r="K9" s="79">
        <v>4</v>
      </c>
      <c r="L9" s="79">
        <v>0</v>
      </c>
      <c r="M9" s="79">
        <v>30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79</v>
      </c>
      <c r="F10" s="189" t="s">
        <v>64</v>
      </c>
      <c r="G10" s="88"/>
      <c r="H10" s="88" t="s">
        <v>66</v>
      </c>
      <c r="I10" s="88"/>
      <c r="J10" s="180"/>
      <c r="K10" s="79">
        <v>8</v>
      </c>
      <c r="L10" s="79">
        <v>0</v>
      </c>
      <c r="M10" s="79">
        <v>38</v>
      </c>
      <c r="N10" s="89">
        <v>2</v>
      </c>
      <c r="O10" s="90">
        <v>0</v>
      </c>
      <c r="P10" s="91">
        <f>N10+O10</f>
        <v>2</v>
      </c>
      <c r="Q10" s="80">
        <f>IFERROR(P10/M10,"-")</f>
        <v>0.052631578947368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81</v>
      </c>
      <c r="E11" s="189" t="s">
        <v>81</v>
      </c>
      <c r="F11" s="189" t="s">
        <v>82</v>
      </c>
      <c r="G11" s="88"/>
      <c r="H11" s="88"/>
      <c r="I11" s="88"/>
      <c r="J11" s="180"/>
      <c r="K11" s="79">
        <v>195</v>
      </c>
      <c r="L11" s="79">
        <v>94</v>
      </c>
      <c r="M11" s="79">
        <v>80</v>
      </c>
      <c r="N11" s="89">
        <v>21</v>
      </c>
      <c r="O11" s="90">
        <v>0</v>
      </c>
      <c r="P11" s="91">
        <f>N11+O11</f>
        <v>21</v>
      </c>
      <c r="Q11" s="80">
        <f>IFERROR(P11/M11,"-")</f>
        <v>0.2625</v>
      </c>
      <c r="R11" s="79">
        <v>12</v>
      </c>
      <c r="S11" s="79">
        <v>4</v>
      </c>
      <c r="T11" s="80">
        <f>IFERROR(R11/(P11),"-")</f>
        <v>0.57142857142857</v>
      </c>
      <c r="U11" s="186"/>
      <c r="V11" s="82">
        <v>8</v>
      </c>
      <c r="W11" s="80">
        <f>IF(P11=0,"-",V11/P11)</f>
        <v>0.38095238095238</v>
      </c>
      <c r="X11" s="185">
        <v>1337000</v>
      </c>
      <c r="Y11" s="186">
        <f>IFERROR(X11/P11,"-")</f>
        <v>63666.666666667</v>
      </c>
      <c r="Z11" s="186">
        <f>IFERROR(X11/V11,"-")</f>
        <v>167125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8</v>
      </c>
      <c r="BO11" s="118">
        <f>IF(P11=0,"",IF(BN11=0,"",(BN11/P11)))</f>
        <v>0.38095238095238</v>
      </c>
      <c r="BP11" s="119">
        <v>1</v>
      </c>
      <c r="BQ11" s="120">
        <f>IFERROR(BP11/BN11,"-")</f>
        <v>0.125</v>
      </c>
      <c r="BR11" s="121">
        <v>21000</v>
      </c>
      <c r="BS11" s="122">
        <f>IFERROR(BR11/BN11,"-")</f>
        <v>2625</v>
      </c>
      <c r="BT11" s="123"/>
      <c r="BU11" s="123"/>
      <c r="BV11" s="123">
        <v>1</v>
      </c>
      <c r="BW11" s="124">
        <v>10</v>
      </c>
      <c r="BX11" s="125">
        <f>IF(P11=0,"",IF(BW11=0,"",(BW11/P11)))</f>
        <v>0.47619047619048</v>
      </c>
      <c r="BY11" s="126">
        <v>5</v>
      </c>
      <c r="BZ11" s="127">
        <f>IFERROR(BY11/BW11,"-")</f>
        <v>0.5</v>
      </c>
      <c r="CA11" s="128">
        <v>1305000</v>
      </c>
      <c r="CB11" s="129">
        <f>IFERROR(CA11/BW11,"-")</f>
        <v>130500</v>
      </c>
      <c r="CC11" s="130"/>
      <c r="CD11" s="130">
        <v>1</v>
      </c>
      <c r="CE11" s="130">
        <v>4</v>
      </c>
      <c r="CF11" s="131">
        <v>3</v>
      </c>
      <c r="CG11" s="132">
        <f>IF(P11=0,"",IF(CF11=0,"",(CF11/P11)))</f>
        <v>0.14285714285714</v>
      </c>
      <c r="CH11" s="133">
        <v>2</v>
      </c>
      <c r="CI11" s="134">
        <f>IFERROR(CH11/CF11,"-")</f>
        <v>0.66666666666667</v>
      </c>
      <c r="CJ11" s="135">
        <v>11000</v>
      </c>
      <c r="CK11" s="136">
        <f>IFERROR(CJ11/CF11,"-")</f>
        <v>3666.6666666667</v>
      </c>
      <c r="CL11" s="137">
        <v>1</v>
      </c>
      <c r="CM11" s="137">
        <v>1</v>
      </c>
      <c r="CN11" s="137"/>
      <c r="CO11" s="138">
        <v>8</v>
      </c>
      <c r="CP11" s="139">
        <v>1337000</v>
      </c>
      <c r="CQ11" s="139">
        <v>1076000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3.4977777777778</v>
      </c>
      <c r="B12" s="189" t="s">
        <v>83</v>
      </c>
      <c r="C12" s="189"/>
      <c r="D12" s="189" t="s">
        <v>84</v>
      </c>
      <c r="E12" s="189" t="s">
        <v>85</v>
      </c>
      <c r="F12" s="189" t="s">
        <v>64</v>
      </c>
      <c r="G12" s="88" t="s">
        <v>86</v>
      </c>
      <c r="H12" s="88" t="s">
        <v>87</v>
      </c>
      <c r="I12" s="88" t="s">
        <v>88</v>
      </c>
      <c r="J12" s="180">
        <v>450000</v>
      </c>
      <c r="K12" s="79">
        <v>15</v>
      </c>
      <c r="L12" s="79">
        <v>0</v>
      </c>
      <c r="M12" s="79">
        <v>65</v>
      </c>
      <c r="N12" s="89">
        <v>5</v>
      </c>
      <c r="O12" s="90">
        <v>0</v>
      </c>
      <c r="P12" s="91">
        <f>N12+O12</f>
        <v>5</v>
      </c>
      <c r="Q12" s="80">
        <f>IFERROR(P12/M12,"-")</f>
        <v>0.076923076923077</v>
      </c>
      <c r="R12" s="79">
        <v>2</v>
      </c>
      <c r="S12" s="79">
        <v>2</v>
      </c>
      <c r="T12" s="80">
        <f>IFERROR(R12/(P12),"-")</f>
        <v>0.4</v>
      </c>
      <c r="U12" s="186">
        <f>IFERROR(J12/SUM(N12:O19),"-")</f>
        <v>10227.272727273</v>
      </c>
      <c r="V12" s="82">
        <v>2</v>
      </c>
      <c r="W12" s="80">
        <f>IF(P12=0,"-",V12/P12)</f>
        <v>0.4</v>
      </c>
      <c r="X12" s="185">
        <v>82000</v>
      </c>
      <c r="Y12" s="186">
        <f>IFERROR(X12/P12,"-")</f>
        <v>16400</v>
      </c>
      <c r="Z12" s="186">
        <f>IFERROR(X12/V12,"-")</f>
        <v>41000</v>
      </c>
      <c r="AA12" s="180">
        <f>SUM(X12:X19)-SUM(J12:J19)</f>
        <v>1124000</v>
      </c>
      <c r="AB12" s="83">
        <f>SUM(X12:X19)/SUM(J12:J19)</f>
        <v>3.4977777777778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0.8</v>
      </c>
      <c r="BY12" s="126">
        <v>2</v>
      </c>
      <c r="BZ12" s="127">
        <f>IFERROR(BY12/BW12,"-")</f>
        <v>0.5</v>
      </c>
      <c r="CA12" s="128">
        <v>82000</v>
      </c>
      <c r="CB12" s="129">
        <f>IFERROR(CA12/BW12,"-")</f>
        <v>20500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82000</v>
      </c>
      <c r="CQ12" s="139">
        <v>74000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89</v>
      </c>
      <c r="C13" s="189"/>
      <c r="D13" s="189" t="s">
        <v>90</v>
      </c>
      <c r="E13" s="189" t="s">
        <v>91</v>
      </c>
      <c r="F13" s="189" t="s">
        <v>64</v>
      </c>
      <c r="G13" s="88"/>
      <c r="H13" s="88" t="s">
        <v>87</v>
      </c>
      <c r="I13" s="88" t="s">
        <v>92</v>
      </c>
      <c r="J13" s="180"/>
      <c r="K13" s="79">
        <v>15</v>
      </c>
      <c r="L13" s="79">
        <v>0</v>
      </c>
      <c r="M13" s="79">
        <v>48</v>
      </c>
      <c r="N13" s="89">
        <v>4</v>
      </c>
      <c r="O13" s="90">
        <v>0</v>
      </c>
      <c r="P13" s="91">
        <f>N13+O13</f>
        <v>4</v>
      </c>
      <c r="Q13" s="80">
        <f>IFERROR(P13/M13,"-")</f>
        <v>0.083333333333333</v>
      </c>
      <c r="R13" s="79">
        <v>3</v>
      </c>
      <c r="S13" s="79">
        <v>0</v>
      </c>
      <c r="T13" s="80">
        <f>IFERROR(R13/(P13),"-")</f>
        <v>0.75</v>
      </c>
      <c r="U13" s="186"/>
      <c r="V13" s="82">
        <v>3</v>
      </c>
      <c r="W13" s="80">
        <f>IF(P13=0,"-",V13/P13)</f>
        <v>0.75</v>
      </c>
      <c r="X13" s="185">
        <v>174000</v>
      </c>
      <c r="Y13" s="186">
        <f>IFERROR(X13/P13,"-")</f>
        <v>43500</v>
      </c>
      <c r="Z13" s="186">
        <f>IFERROR(X13/V13,"-")</f>
        <v>58000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>
        <v>1</v>
      </c>
      <c r="BH13" s="112">
        <f>IFERROR(BG13/BE13,"-")</f>
        <v>1</v>
      </c>
      <c r="BI13" s="113">
        <v>10000</v>
      </c>
      <c r="BJ13" s="114">
        <f>IFERROR(BI13/BE13,"-")</f>
        <v>10000</v>
      </c>
      <c r="BK13" s="115">
        <v>1</v>
      </c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108000</v>
      </c>
      <c r="BS13" s="122">
        <f>IFERROR(BR13/BN13,"-")</f>
        <v>54000</v>
      </c>
      <c r="BT13" s="123"/>
      <c r="BU13" s="123"/>
      <c r="BV13" s="123">
        <v>1</v>
      </c>
      <c r="BW13" s="124">
        <v>1</v>
      </c>
      <c r="BX13" s="125">
        <f>IF(P13=0,"",IF(BW13=0,"",(BW13/P13)))</f>
        <v>0.25</v>
      </c>
      <c r="BY13" s="126">
        <v>1</v>
      </c>
      <c r="BZ13" s="127">
        <f>IFERROR(BY13/BW13,"-")</f>
        <v>1</v>
      </c>
      <c r="CA13" s="128">
        <v>56000</v>
      </c>
      <c r="CB13" s="129">
        <f>IFERROR(CA13/BW13,"-")</f>
        <v>56000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174000</v>
      </c>
      <c r="CQ13" s="139">
        <v>108000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93</v>
      </c>
      <c r="C14" s="189"/>
      <c r="D14" s="189" t="s">
        <v>94</v>
      </c>
      <c r="E14" s="189" t="s">
        <v>95</v>
      </c>
      <c r="F14" s="189" t="s">
        <v>64</v>
      </c>
      <c r="G14" s="88"/>
      <c r="H14" s="88" t="s">
        <v>87</v>
      </c>
      <c r="I14" s="88" t="s">
        <v>96</v>
      </c>
      <c r="J14" s="180"/>
      <c r="K14" s="79">
        <v>6</v>
      </c>
      <c r="L14" s="79">
        <v>0</v>
      </c>
      <c r="M14" s="79">
        <v>41</v>
      </c>
      <c r="N14" s="89">
        <v>1</v>
      </c>
      <c r="O14" s="90">
        <v>0</v>
      </c>
      <c r="P14" s="91">
        <f>N14+O14</f>
        <v>1</v>
      </c>
      <c r="Q14" s="80">
        <f>IFERROR(P14/M14,"-")</f>
        <v>0.024390243902439</v>
      </c>
      <c r="R14" s="79">
        <v>0</v>
      </c>
      <c r="S14" s="79">
        <v>0</v>
      </c>
      <c r="T14" s="80">
        <f>IFERROR(R14/(P14),"-")</f>
        <v>0</v>
      </c>
      <c r="U14" s="186"/>
      <c r="V14" s="82">
        <v>1</v>
      </c>
      <c r="W14" s="80">
        <f>IF(P14=0,"-",V14/P14)</f>
        <v>1</v>
      </c>
      <c r="X14" s="185">
        <v>20000</v>
      </c>
      <c r="Y14" s="186">
        <f>IFERROR(X14/P14,"-")</f>
        <v>20000</v>
      </c>
      <c r="Z14" s="186">
        <f>IFERROR(X14/V14,"-")</f>
        <v>20000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>
        <v>1</v>
      </c>
      <c r="BZ14" s="127">
        <f>IFERROR(BY14/BW14,"-")</f>
        <v>1</v>
      </c>
      <c r="CA14" s="128">
        <v>20000</v>
      </c>
      <c r="CB14" s="129">
        <f>IFERROR(CA14/BW14,"-")</f>
        <v>20000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20000</v>
      </c>
      <c r="CQ14" s="139">
        <v>20000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97</v>
      </c>
      <c r="C15" s="189"/>
      <c r="D15" s="189" t="s">
        <v>81</v>
      </c>
      <c r="E15" s="189" t="s">
        <v>81</v>
      </c>
      <c r="F15" s="189" t="s">
        <v>82</v>
      </c>
      <c r="G15" s="88"/>
      <c r="H15" s="88"/>
      <c r="I15" s="88"/>
      <c r="J15" s="180"/>
      <c r="K15" s="79">
        <v>138</v>
      </c>
      <c r="L15" s="79">
        <v>56</v>
      </c>
      <c r="M15" s="79">
        <v>58</v>
      </c>
      <c r="N15" s="89">
        <v>11</v>
      </c>
      <c r="O15" s="90">
        <v>0</v>
      </c>
      <c r="P15" s="91">
        <f>N15+O15</f>
        <v>11</v>
      </c>
      <c r="Q15" s="80">
        <f>IFERROR(P15/M15,"-")</f>
        <v>0.18965517241379</v>
      </c>
      <c r="R15" s="79">
        <v>7</v>
      </c>
      <c r="S15" s="79">
        <v>0</v>
      </c>
      <c r="T15" s="80">
        <f>IFERROR(R15/(P15),"-")</f>
        <v>0.63636363636364</v>
      </c>
      <c r="U15" s="186"/>
      <c r="V15" s="82">
        <v>9</v>
      </c>
      <c r="W15" s="80">
        <f>IF(P15=0,"-",V15/P15)</f>
        <v>0.81818181818182</v>
      </c>
      <c r="X15" s="185">
        <v>777000</v>
      </c>
      <c r="Y15" s="186">
        <f>IFERROR(X15/P15,"-")</f>
        <v>70636.363636364</v>
      </c>
      <c r="Z15" s="186">
        <f>IFERROR(X15/V15,"-")</f>
        <v>86333.333333333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4</v>
      </c>
      <c r="BO15" s="118">
        <f>IF(P15=0,"",IF(BN15=0,"",(BN15/P15)))</f>
        <v>0.36363636363636</v>
      </c>
      <c r="BP15" s="119">
        <v>3</v>
      </c>
      <c r="BQ15" s="120">
        <f>IFERROR(BP15/BN15,"-")</f>
        <v>0.75</v>
      </c>
      <c r="BR15" s="121">
        <v>220000</v>
      </c>
      <c r="BS15" s="122">
        <f>IFERROR(BR15/BN15,"-")</f>
        <v>55000</v>
      </c>
      <c r="BT15" s="123"/>
      <c r="BU15" s="123">
        <v>1</v>
      </c>
      <c r="BV15" s="123">
        <v>2</v>
      </c>
      <c r="BW15" s="124">
        <v>4</v>
      </c>
      <c r="BX15" s="125">
        <f>IF(P15=0,"",IF(BW15=0,"",(BW15/P15)))</f>
        <v>0.36363636363636</v>
      </c>
      <c r="BY15" s="126">
        <v>3</v>
      </c>
      <c r="BZ15" s="127">
        <f>IFERROR(BY15/BW15,"-")</f>
        <v>0.75</v>
      </c>
      <c r="CA15" s="128">
        <v>352000</v>
      </c>
      <c r="CB15" s="129">
        <f>IFERROR(CA15/BW15,"-")</f>
        <v>88000</v>
      </c>
      <c r="CC15" s="130">
        <v>1</v>
      </c>
      <c r="CD15" s="130"/>
      <c r="CE15" s="130">
        <v>2</v>
      </c>
      <c r="CF15" s="131">
        <v>3</v>
      </c>
      <c r="CG15" s="132">
        <f>IF(P15=0,"",IF(CF15=0,"",(CF15/P15)))</f>
        <v>0.27272727272727</v>
      </c>
      <c r="CH15" s="133">
        <v>3</v>
      </c>
      <c r="CI15" s="134">
        <f>IFERROR(CH15/CF15,"-")</f>
        <v>1</v>
      </c>
      <c r="CJ15" s="135">
        <v>205000</v>
      </c>
      <c r="CK15" s="136">
        <f>IFERROR(CJ15/CF15,"-")</f>
        <v>68333.333333333</v>
      </c>
      <c r="CL15" s="137">
        <v>2</v>
      </c>
      <c r="CM15" s="137"/>
      <c r="CN15" s="137">
        <v>1</v>
      </c>
      <c r="CO15" s="138">
        <v>9</v>
      </c>
      <c r="CP15" s="139">
        <v>777000</v>
      </c>
      <c r="CQ15" s="139">
        <v>249000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98</v>
      </c>
      <c r="C16" s="189"/>
      <c r="D16" s="189" t="s">
        <v>84</v>
      </c>
      <c r="E16" s="189" t="s">
        <v>85</v>
      </c>
      <c r="F16" s="189" t="s">
        <v>64</v>
      </c>
      <c r="G16" s="88" t="s">
        <v>99</v>
      </c>
      <c r="H16" s="88" t="s">
        <v>87</v>
      </c>
      <c r="I16" s="88" t="s">
        <v>88</v>
      </c>
      <c r="J16" s="180"/>
      <c r="K16" s="79">
        <v>20</v>
      </c>
      <c r="L16" s="79">
        <v>0</v>
      </c>
      <c r="M16" s="79">
        <v>133</v>
      </c>
      <c r="N16" s="89">
        <v>5</v>
      </c>
      <c r="O16" s="90">
        <v>0</v>
      </c>
      <c r="P16" s="91">
        <f>N16+O16</f>
        <v>5</v>
      </c>
      <c r="Q16" s="80">
        <f>IFERROR(P16/M16,"-")</f>
        <v>0.037593984962406</v>
      </c>
      <c r="R16" s="79">
        <v>4</v>
      </c>
      <c r="S16" s="79">
        <v>1</v>
      </c>
      <c r="T16" s="80">
        <f>IFERROR(R16/(P16),"-")</f>
        <v>0.8</v>
      </c>
      <c r="U16" s="186"/>
      <c r="V16" s="82">
        <v>3</v>
      </c>
      <c r="W16" s="80">
        <f>IF(P16=0,"-",V16/P16)</f>
        <v>0.6</v>
      </c>
      <c r="X16" s="185">
        <v>104000</v>
      </c>
      <c r="Y16" s="186">
        <f>IFERROR(X16/P16,"-")</f>
        <v>20800</v>
      </c>
      <c r="Z16" s="186">
        <f>IFERROR(X16/V16,"-")</f>
        <v>34666.666666667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>
        <v>1</v>
      </c>
      <c r="BZ16" s="127">
        <f>IFERROR(BY16/BW16,"-")</f>
        <v>0.5</v>
      </c>
      <c r="CA16" s="128">
        <v>3000</v>
      </c>
      <c r="CB16" s="129">
        <f>IFERROR(CA16/BW16,"-")</f>
        <v>1500</v>
      </c>
      <c r="CC16" s="130">
        <v>1</v>
      </c>
      <c r="CD16" s="130"/>
      <c r="CE16" s="130"/>
      <c r="CF16" s="131">
        <v>2</v>
      </c>
      <c r="CG16" s="132">
        <f>IF(P16=0,"",IF(CF16=0,"",(CF16/P16)))</f>
        <v>0.4</v>
      </c>
      <c r="CH16" s="133">
        <v>2</v>
      </c>
      <c r="CI16" s="134">
        <f>IFERROR(CH16/CF16,"-")</f>
        <v>1</v>
      </c>
      <c r="CJ16" s="135">
        <v>101000</v>
      </c>
      <c r="CK16" s="136">
        <f>IFERROR(CJ16/CF16,"-")</f>
        <v>50500</v>
      </c>
      <c r="CL16" s="137"/>
      <c r="CM16" s="137"/>
      <c r="CN16" s="137">
        <v>2</v>
      </c>
      <c r="CO16" s="138">
        <v>3</v>
      </c>
      <c r="CP16" s="139">
        <v>104000</v>
      </c>
      <c r="CQ16" s="139">
        <v>78000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100</v>
      </c>
      <c r="C17" s="189"/>
      <c r="D17" s="189" t="s">
        <v>90</v>
      </c>
      <c r="E17" s="189" t="s">
        <v>91</v>
      </c>
      <c r="F17" s="189" t="s">
        <v>64</v>
      </c>
      <c r="G17" s="88"/>
      <c r="H17" s="88" t="s">
        <v>87</v>
      </c>
      <c r="I17" s="88" t="s">
        <v>92</v>
      </c>
      <c r="J17" s="180"/>
      <c r="K17" s="79">
        <v>3</v>
      </c>
      <c r="L17" s="79">
        <v>0</v>
      </c>
      <c r="M17" s="79">
        <v>29</v>
      </c>
      <c r="N17" s="89">
        <v>1</v>
      </c>
      <c r="O17" s="90">
        <v>0</v>
      </c>
      <c r="P17" s="91">
        <f>N17+O17</f>
        <v>1</v>
      </c>
      <c r="Q17" s="80">
        <f>IFERROR(P17/M17,"-")</f>
        <v>0.03448275862069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101</v>
      </c>
      <c r="C18" s="189"/>
      <c r="D18" s="189" t="s">
        <v>94</v>
      </c>
      <c r="E18" s="189" t="s">
        <v>95</v>
      </c>
      <c r="F18" s="189" t="s">
        <v>64</v>
      </c>
      <c r="G18" s="88"/>
      <c r="H18" s="88" t="s">
        <v>87</v>
      </c>
      <c r="I18" s="88" t="s">
        <v>96</v>
      </c>
      <c r="J18" s="180"/>
      <c r="K18" s="79">
        <v>4</v>
      </c>
      <c r="L18" s="79">
        <v>0</v>
      </c>
      <c r="M18" s="79">
        <v>23</v>
      </c>
      <c r="N18" s="89">
        <v>2</v>
      </c>
      <c r="O18" s="90">
        <v>0</v>
      </c>
      <c r="P18" s="91">
        <f>N18+O18</f>
        <v>2</v>
      </c>
      <c r="Q18" s="80">
        <f>IFERROR(P18/M18,"-")</f>
        <v>0.08695652173913</v>
      </c>
      <c r="R18" s="79">
        <v>0</v>
      </c>
      <c r="S18" s="79">
        <v>0</v>
      </c>
      <c r="T18" s="80">
        <f>IFERROR(R18/(P18),"-")</f>
        <v>0</v>
      </c>
      <c r="U18" s="186"/>
      <c r="V18" s="82">
        <v>1</v>
      </c>
      <c r="W18" s="80">
        <f>IF(P18=0,"-",V18/P18)</f>
        <v>0.5</v>
      </c>
      <c r="X18" s="185">
        <v>5000</v>
      </c>
      <c r="Y18" s="186">
        <f>IFERROR(X18/P18,"-")</f>
        <v>2500</v>
      </c>
      <c r="Z18" s="186">
        <f>IFERROR(X18/V18,"-")</f>
        <v>5000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>
        <v>1</v>
      </c>
      <c r="BQ18" s="120">
        <f>IFERROR(BP18/BN18,"-")</f>
        <v>1</v>
      </c>
      <c r="BR18" s="121">
        <v>5000</v>
      </c>
      <c r="BS18" s="122">
        <f>IFERROR(BR18/BN18,"-")</f>
        <v>5000</v>
      </c>
      <c r="BT18" s="123">
        <v>1</v>
      </c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5000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81</v>
      </c>
      <c r="E19" s="189" t="s">
        <v>81</v>
      </c>
      <c r="F19" s="189" t="s">
        <v>82</v>
      </c>
      <c r="G19" s="88"/>
      <c r="H19" s="88"/>
      <c r="I19" s="88"/>
      <c r="J19" s="180"/>
      <c r="K19" s="79">
        <v>163</v>
      </c>
      <c r="L19" s="79">
        <v>78</v>
      </c>
      <c r="M19" s="79">
        <v>76</v>
      </c>
      <c r="N19" s="89">
        <v>15</v>
      </c>
      <c r="O19" s="90">
        <v>0</v>
      </c>
      <c r="P19" s="91">
        <f>N19+O19</f>
        <v>15</v>
      </c>
      <c r="Q19" s="80">
        <f>IFERROR(P19/M19,"-")</f>
        <v>0.19736842105263</v>
      </c>
      <c r="R19" s="79">
        <v>9</v>
      </c>
      <c r="S19" s="79">
        <v>3</v>
      </c>
      <c r="T19" s="80">
        <f>IFERROR(R19/(P19),"-")</f>
        <v>0.6</v>
      </c>
      <c r="U19" s="186"/>
      <c r="V19" s="82">
        <v>9</v>
      </c>
      <c r="W19" s="80">
        <f>IF(P19=0,"-",V19/P19)</f>
        <v>0.6</v>
      </c>
      <c r="X19" s="185">
        <v>412000</v>
      </c>
      <c r="Y19" s="186">
        <f>IFERROR(X19/P19,"-")</f>
        <v>27466.666666667</v>
      </c>
      <c r="Z19" s="186">
        <f>IFERROR(X19/V19,"-")</f>
        <v>45777.777777778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0.066666666666667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0.066666666666667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8</v>
      </c>
      <c r="BX19" s="125">
        <f>IF(P19=0,"",IF(BW19=0,"",(BW19/P19)))</f>
        <v>0.53333333333333</v>
      </c>
      <c r="BY19" s="126">
        <v>8</v>
      </c>
      <c r="BZ19" s="127">
        <f>IFERROR(BY19/BW19,"-")</f>
        <v>1</v>
      </c>
      <c r="CA19" s="128">
        <v>209000</v>
      </c>
      <c r="CB19" s="129">
        <f>IFERROR(CA19/BW19,"-")</f>
        <v>26125</v>
      </c>
      <c r="CC19" s="130">
        <v>4</v>
      </c>
      <c r="CD19" s="130"/>
      <c r="CE19" s="130">
        <v>4</v>
      </c>
      <c r="CF19" s="131">
        <v>5</v>
      </c>
      <c r="CG19" s="132">
        <f>IF(P19=0,"",IF(CF19=0,"",(CF19/P19)))</f>
        <v>0.33333333333333</v>
      </c>
      <c r="CH19" s="133">
        <v>1</v>
      </c>
      <c r="CI19" s="134">
        <f>IFERROR(CH19/CF19,"-")</f>
        <v>0.2</v>
      </c>
      <c r="CJ19" s="135">
        <v>203000</v>
      </c>
      <c r="CK19" s="136">
        <f>IFERROR(CJ19/CF19,"-")</f>
        <v>40600</v>
      </c>
      <c r="CL19" s="137"/>
      <c r="CM19" s="137"/>
      <c r="CN19" s="137">
        <v>1</v>
      </c>
      <c r="CO19" s="138">
        <v>9</v>
      </c>
      <c r="CP19" s="139">
        <v>412000</v>
      </c>
      <c r="CQ19" s="139">
        <v>203000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0.47</v>
      </c>
      <c r="B20" s="189" t="s">
        <v>103</v>
      </c>
      <c r="C20" s="189"/>
      <c r="D20" s="189" t="s">
        <v>72</v>
      </c>
      <c r="E20" s="189" t="s">
        <v>104</v>
      </c>
      <c r="F20" s="189" t="s">
        <v>64</v>
      </c>
      <c r="G20" s="88" t="s">
        <v>105</v>
      </c>
      <c r="H20" s="88" t="s">
        <v>106</v>
      </c>
      <c r="I20" s="88" t="s">
        <v>67</v>
      </c>
      <c r="J20" s="180">
        <v>300000</v>
      </c>
      <c r="K20" s="79">
        <v>23</v>
      </c>
      <c r="L20" s="79">
        <v>0</v>
      </c>
      <c r="M20" s="79">
        <v>98</v>
      </c>
      <c r="N20" s="89">
        <v>6</v>
      </c>
      <c r="O20" s="90">
        <v>0</v>
      </c>
      <c r="P20" s="91">
        <f>N20+O20</f>
        <v>6</v>
      </c>
      <c r="Q20" s="80">
        <f>IFERROR(P20/M20,"-")</f>
        <v>0.061224489795918</v>
      </c>
      <c r="R20" s="79">
        <v>4</v>
      </c>
      <c r="S20" s="79">
        <v>1</v>
      </c>
      <c r="T20" s="80">
        <f>IFERROR(R20/(P20),"-")</f>
        <v>0.66666666666667</v>
      </c>
      <c r="U20" s="186">
        <f>IFERROR(J20/SUM(N20:O21),"-")</f>
        <v>18750</v>
      </c>
      <c r="V20" s="82">
        <v>4</v>
      </c>
      <c r="W20" s="80">
        <f>IF(P20=0,"-",V20/P20)</f>
        <v>0.66666666666667</v>
      </c>
      <c r="X20" s="185">
        <v>66000</v>
      </c>
      <c r="Y20" s="186">
        <f>IFERROR(X20/P20,"-")</f>
        <v>11000</v>
      </c>
      <c r="Z20" s="186">
        <f>IFERROR(X20/V20,"-")</f>
        <v>16500</v>
      </c>
      <c r="AA20" s="180">
        <f>SUM(X20:X21)-SUM(J20:J21)</f>
        <v>-159000</v>
      </c>
      <c r="AB20" s="83">
        <f>SUM(X20:X21)/SUM(J20:J21)</f>
        <v>0.47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0.33333333333333</v>
      </c>
      <c r="BG20" s="110">
        <v>1</v>
      </c>
      <c r="BH20" s="112">
        <f>IFERROR(BG20/BE20,"-")</f>
        <v>0.5</v>
      </c>
      <c r="BI20" s="113">
        <v>5000</v>
      </c>
      <c r="BJ20" s="114">
        <f>IFERROR(BI20/BE20,"-")</f>
        <v>2500</v>
      </c>
      <c r="BK20" s="115">
        <v>1</v>
      </c>
      <c r="BL20" s="115"/>
      <c r="BM20" s="115"/>
      <c r="BN20" s="117">
        <v>1</v>
      </c>
      <c r="BO20" s="118">
        <f>IF(P20=0,"",IF(BN20=0,"",(BN20/P20)))</f>
        <v>0.16666666666667</v>
      </c>
      <c r="BP20" s="119">
        <v>1</v>
      </c>
      <c r="BQ20" s="120">
        <f>IFERROR(BP20/BN20,"-")</f>
        <v>1</v>
      </c>
      <c r="BR20" s="121">
        <v>33000</v>
      </c>
      <c r="BS20" s="122">
        <f>IFERROR(BR20/BN20,"-")</f>
        <v>33000</v>
      </c>
      <c r="BT20" s="123"/>
      <c r="BU20" s="123"/>
      <c r="BV20" s="123">
        <v>1</v>
      </c>
      <c r="BW20" s="124">
        <v>1</v>
      </c>
      <c r="BX20" s="125">
        <f>IF(P20=0,"",IF(BW20=0,"",(BW20/P20)))</f>
        <v>0.16666666666667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0.33333333333333</v>
      </c>
      <c r="CH20" s="133">
        <v>2</v>
      </c>
      <c r="CI20" s="134">
        <f>IFERROR(CH20/CF20,"-")</f>
        <v>1</v>
      </c>
      <c r="CJ20" s="135">
        <v>28000</v>
      </c>
      <c r="CK20" s="136">
        <f>IFERROR(CJ20/CF20,"-")</f>
        <v>14000</v>
      </c>
      <c r="CL20" s="137"/>
      <c r="CM20" s="137">
        <v>1</v>
      </c>
      <c r="CN20" s="137">
        <v>1</v>
      </c>
      <c r="CO20" s="138">
        <v>4</v>
      </c>
      <c r="CP20" s="139">
        <v>66000</v>
      </c>
      <c r="CQ20" s="139">
        <v>33000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 t="s">
        <v>72</v>
      </c>
      <c r="E21" s="189" t="s">
        <v>104</v>
      </c>
      <c r="F21" s="189" t="s">
        <v>82</v>
      </c>
      <c r="G21" s="88"/>
      <c r="H21" s="88"/>
      <c r="I21" s="88"/>
      <c r="J21" s="180"/>
      <c r="K21" s="79">
        <v>53</v>
      </c>
      <c r="L21" s="79">
        <v>34</v>
      </c>
      <c r="M21" s="79">
        <v>57</v>
      </c>
      <c r="N21" s="89">
        <v>10</v>
      </c>
      <c r="O21" s="90">
        <v>0</v>
      </c>
      <c r="P21" s="91">
        <f>N21+O21</f>
        <v>10</v>
      </c>
      <c r="Q21" s="80">
        <f>IFERROR(P21/M21,"-")</f>
        <v>0.17543859649123</v>
      </c>
      <c r="R21" s="79">
        <v>6</v>
      </c>
      <c r="S21" s="79">
        <v>1</v>
      </c>
      <c r="T21" s="80">
        <f>IFERROR(R21/(P21),"-")</f>
        <v>0.6</v>
      </c>
      <c r="U21" s="186"/>
      <c r="V21" s="82">
        <v>3</v>
      </c>
      <c r="W21" s="80">
        <f>IF(P21=0,"-",V21/P21)</f>
        <v>0.3</v>
      </c>
      <c r="X21" s="185">
        <v>75000</v>
      </c>
      <c r="Y21" s="186">
        <f>IFERROR(X21/P21,"-")</f>
        <v>7500</v>
      </c>
      <c r="Z21" s="186">
        <f>IFERROR(X21/V21,"-")</f>
        <v>25000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0.4</v>
      </c>
      <c r="BP21" s="119">
        <v>3</v>
      </c>
      <c r="BQ21" s="120">
        <f>IFERROR(BP21/BN21,"-")</f>
        <v>0.75</v>
      </c>
      <c r="BR21" s="121">
        <v>75000</v>
      </c>
      <c r="BS21" s="122">
        <f>IFERROR(BR21/BN21,"-")</f>
        <v>18750</v>
      </c>
      <c r="BT21" s="123"/>
      <c r="BU21" s="123">
        <v>1</v>
      </c>
      <c r="BV21" s="123">
        <v>2</v>
      </c>
      <c r="BW21" s="124">
        <v>4</v>
      </c>
      <c r="BX21" s="125">
        <f>IF(P21=0,"",IF(BW21=0,"",(BW21/P21)))</f>
        <v>0.4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0.1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3</v>
      </c>
      <c r="CP21" s="139">
        <v>75000</v>
      </c>
      <c r="CQ21" s="139">
        <v>37000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3.3766666666667</v>
      </c>
      <c r="B22" s="189" t="s">
        <v>108</v>
      </c>
      <c r="C22" s="189"/>
      <c r="D22" s="189" t="s">
        <v>109</v>
      </c>
      <c r="E22" s="189" t="s">
        <v>110</v>
      </c>
      <c r="F22" s="189" t="s">
        <v>64</v>
      </c>
      <c r="G22" s="88" t="s">
        <v>111</v>
      </c>
      <c r="H22" s="88" t="s">
        <v>112</v>
      </c>
      <c r="I22" s="88" t="s">
        <v>113</v>
      </c>
      <c r="J22" s="180">
        <v>600000</v>
      </c>
      <c r="K22" s="79">
        <v>26</v>
      </c>
      <c r="L22" s="79">
        <v>0</v>
      </c>
      <c r="M22" s="79">
        <v>116</v>
      </c>
      <c r="N22" s="89">
        <v>9</v>
      </c>
      <c r="O22" s="90">
        <v>0</v>
      </c>
      <c r="P22" s="91">
        <f>N22+O22</f>
        <v>9</v>
      </c>
      <c r="Q22" s="80">
        <f>IFERROR(P22/M22,"-")</f>
        <v>0.077586206896552</v>
      </c>
      <c r="R22" s="79">
        <v>3</v>
      </c>
      <c r="S22" s="79">
        <v>4</v>
      </c>
      <c r="T22" s="80">
        <f>IFERROR(R22/(P22),"-")</f>
        <v>0.33333333333333</v>
      </c>
      <c r="U22" s="186">
        <f>IFERROR(J22/SUM(N22:O25),"-")</f>
        <v>11538.461538462</v>
      </c>
      <c r="V22" s="82">
        <v>2</v>
      </c>
      <c r="W22" s="80">
        <f>IF(P22=0,"-",V22/P22)</f>
        <v>0.22222222222222</v>
      </c>
      <c r="X22" s="185">
        <v>34000</v>
      </c>
      <c r="Y22" s="186">
        <f>IFERROR(X22/P22,"-")</f>
        <v>3777.7777777778</v>
      </c>
      <c r="Z22" s="186">
        <f>IFERROR(X22/V22,"-")</f>
        <v>17000</v>
      </c>
      <c r="AA22" s="180">
        <f>SUM(X22:X25)-SUM(J22:J25)</f>
        <v>1426000</v>
      </c>
      <c r="AB22" s="83">
        <f>SUM(X22:X25)/SUM(J22:J25)</f>
        <v>3.3766666666667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5</v>
      </c>
      <c r="BF22" s="111">
        <f>IF(P22=0,"",IF(BE22=0,"",(BE22/P22)))</f>
        <v>0.55555555555556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0.44444444444444</v>
      </c>
      <c r="BP22" s="119">
        <v>2</v>
      </c>
      <c r="BQ22" s="120">
        <f>IFERROR(BP22/BN22,"-")</f>
        <v>0.5</v>
      </c>
      <c r="BR22" s="121">
        <v>34000</v>
      </c>
      <c r="BS22" s="122">
        <f>IFERROR(BR22/BN22,"-")</f>
        <v>8500</v>
      </c>
      <c r="BT22" s="123"/>
      <c r="BU22" s="123">
        <v>1</v>
      </c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34000</v>
      </c>
      <c r="CQ22" s="139">
        <v>26000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114</v>
      </c>
      <c r="C23" s="189"/>
      <c r="D23" s="189" t="s">
        <v>69</v>
      </c>
      <c r="E23" s="189" t="s">
        <v>115</v>
      </c>
      <c r="F23" s="189" t="s">
        <v>64</v>
      </c>
      <c r="G23" s="88"/>
      <c r="H23" s="88" t="s">
        <v>112</v>
      </c>
      <c r="I23" s="88"/>
      <c r="J23" s="180"/>
      <c r="K23" s="79">
        <v>30</v>
      </c>
      <c r="L23" s="79">
        <v>0</v>
      </c>
      <c r="M23" s="79">
        <v>85</v>
      </c>
      <c r="N23" s="89">
        <v>11</v>
      </c>
      <c r="O23" s="90">
        <v>0</v>
      </c>
      <c r="P23" s="91">
        <f>N23+O23</f>
        <v>11</v>
      </c>
      <c r="Q23" s="80">
        <f>IFERROR(P23/M23,"-")</f>
        <v>0.12941176470588</v>
      </c>
      <c r="R23" s="79">
        <v>5</v>
      </c>
      <c r="S23" s="79">
        <v>4</v>
      </c>
      <c r="T23" s="80">
        <f>IFERROR(R23/(P23),"-")</f>
        <v>0.45454545454545</v>
      </c>
      <c r="U23" s="186"/>
      <c r="V23" s="82">
        <v>6</v>
      </c>
      <c r="W23" s="80">
        <f>IF(P23=0,"-",V23/P23)</f>
        <v>0.54545454545455</v>
      </c>
      <c r="X23" s="185">
        <v>342000</v>
      </c>
      <c r="Y23" s="186">
        <f>IFERROR(X23/P23,"-")</f>
        <v>31090.909090909</v>
      </c>
      <c r="Z23" s="186">
        <f>IFERROR(X23/V23,"-")</f>
        <v>57000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0.090909090909091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0.18181818181818</v>
      </c>
      <c r="BG23" s="110">
        <v>1</v>
      </c>
      <c r="BH23" s="112">
        <f>IFERROR(BG23/BE23,"-")</f>
        <v>0.5</v>
      </c>
      <c r="BI23" s="113">
        <v>23000</v>
      </c>
      <c r="BJ23" s="114">
        <f>IFERROR(BI23/BE23,"-")</f>
        <v>11500</v>
      </c>
      <c r="BK23" s="115"/>
      <c r="BL23" s="115"/>
      <c r="BM23" s="115">
        <v>1</v>
      </c>
      <c r="BN23" s="117">
        <v>4</v>
      </c>
      <c r="BO23" s="118">
        <f>IF(P23=0,"",IF(BN23=0,"",(BN23/P23)))</f>
        <v>0.36363636363636</v>
      </c>
      <c r="BP23" s="119">
        <v>1</v>
      </c>
      <c r="BQ23" s="120">
        <f>IFERROR(BP23/BN23,"-")</f>
        <v>0.25</v>
      </c>
      <c r="BR23" s="121">
        <v>70000</v>
      </c>
      <c r="BS23" s="122">
        <f>IFERROR(BR23/BN23,"-")</f>
        <v>17500</v>
      </c>
      <c r="BT23" s="123"/>
      <c r="BU23" s="123"/>
      <c r="BV23" s="123">
        <v>1</v>
      </c>
      <c r="BW23" s="124">
        <v>2</v>
      </c>
      <c r="BX23" s="125">
        <f>IF(P23=0,"",IF(BW23=0,"",(BW23/P23)))</f>
        <v>0.18181818181818</v>
      </c>
      <c r="BY23" s="126">
        <v>2</v>
      </c>
      <c r="BZ23" s="127">
        <f>IFERROR(BY23/BW23,"-")</f>
        <v>1</v>
      </c>
      <c r="CA23" s="128">
        <v>30000</v>
      </c>
      <c r="CB23" s="129">
        <f>IFERROR(CA23/BW23,"-")</f>
        <v>15000</v>
      </c>
      <c r="CC23" s="130"/>
      <c r="CD23" s="130">
        <v>1</v>
      </c>
      <c r="CE23" s="130">
        <v>1</v>
      </c>
      <c r="CF23" s="131">
        <v>2</v>
      </c>
      <c r="CG23" s="132">
        <f>IF(P23=0,"",IF(CF23=0,"",(CF23/P23)))</f>
        <v>0.18181818181818</v>
      </c>
      <c r="CH23" s="133">
        <v>2</v>
      </c>
      <c r="CI23" s="134">
        <f>IFERROR(CH23/CF23,"-")</f>
        <v>1</v>
      </c>
      <c r="CJ23" s="135">
        <v>219000</v>
      </c>
      <c r="CK23" s="136">
        <f>IFERROR(CJ23/CF23,"-")</f>
        <v>109500</v>
      </c>
      <c r="CL23" s="137">
        <v>1</v>
      </c>
      <c r="CM23" s="137"/>
      <c r="CN23" s="137">
        <v>1</v>
      </c>
      <c r="CO23" s="138">
        <v>6</v>
      </c>
      <c r="CP23" s="139">
        <v>342000</v>
      </c>
      <c r="CQ23" s="139">
        <v>216000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117</v>
      </c>
      <c r="E24" s="189" t="s">
        <v>118</v>
      </c>
      <c r="F24" s="189" t="s">
        <v>64</v>
      </c>
      <c r="G24" s="88"/>
      <c r="H24" s="88" t="s">
        <v>112</v>
      </c>
      <c r="I24" s="88"/>
      <c r="J24" s="180"/>
      <c r="K24" s="79">
        <v>24</v>
      </c>
      <c r="L24" s="79">
        <v>0</v>
      </c>
      <c r="M24" s="79">
        <v>110</v>
      </c>
      <c r="N24" s="89">
        <v>9</v>
      </c>
      <c r="O24" s="90">
        <v>0</v>
      </c>
      <c r="P24" s="91">
        <f>N24+O24</f>
        <v>9</v>
      </c>
      <c r="Q24" s="80">
        <f>IFERROR(P24/M24,"-")</f>
        <v>0.081818181818182</v>
      </c>
      <c r="R24" s="79">
        <v>3</v>
      </c>
      <c r="S24" s="79">
        <v>3</v>
      </c>
      <c r="T24" s="80">
        <f>IFERROR(R24/(P24),"-")</f>
        <v>0.33333333333333</v>
      </c>
      <c r="U24" s="186"/>
      <c r="V24" s="82">
        <v>4</v>
      </c>
      <c r="W24" s="80">
        <f>IF(P24=0,"-",V24/P24)</f>
        <v>0.44444444444444</v>
      </c>
      <c r="X24" s="185">
        <v>102000</v>
      </c>
      <c r="Y24" s="186">
        <f>IFERROR(X24/P24,"-")</f>
        <v>11333.333333333</v>
      </c>
      <c r="Z24" s="186">
        <f>IFERROR(X24/V24,"-")</f>
        <v>25500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3</v>
      </c>
      <c r="BF24" s="111">
        <f>IF(P24=0,"",IF(BE24=0,"",(BE24/P24)))</f>
        <v>0.33333333333333</v>
      </c>
      <c r="BG24" s="110">
        <v>1</v>
      </c>
      <c r="BH24" s="112">
        <f>IFERROR(BG24/BE24,"-")</f>
        <v>0.33333333333333</v>
      </c>
      <c r="BI24" s="113">
        <v>10000</v>
      </c>
      <c r="BJ24" s="114">
        <f>IFERROR(BI24/BE24,"-")</f>
        <v>3333.3333333333</v>
      </c>
      <c r="BK24" s="115"/>
      <c r="BL24" s="115">
        <v>1</v>
      </c>
      <c r="BM24" s="115"/>
      <c r="BN24" s="117">
        <v>2</v>
      </c>
      <c r="BO24" s="118">
        <f>IF(P24=0,"",IF(BN24=0,"",(BN24/P24)))</f>
        <v>0.22222222222222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0.33333333333333</v>
      </c>
      <c r="BY24" s="126">
        <v>2</v>
      </c>
      <c r="BZ24" s="127">
        <f>IFERROR(BY24/BW24,"-")</f>
        <v>0.66666666666667</v>
      </c>
      <c r="CA24" s="128">
        <v>69000</v>
      </c>
      <c r="CB24" s="129">
        <f>IFERROR(CA24/BW24,"-")</f>
        <v>23000</v>
      </c>
      <c r="CC24" s="130"/>
      <c r="CD24" s="130">
        <v>1</v>
      </c>
      <c r="CE24" s="130">
        <v>1</v>
      </c>
      <c r="CF24" s="131">
        <v>1</v>
      </c>
      <c r="CG24" s="132">
        <f>IF(P24=0,"",IF(CF24=0,"",(CF24/P24)))</f>
        <v>0.11111111111111</v>
      </c>
      <c r="CH24" s="133">
        <v>1</v>
      </c>
      <c r="CI24" s="134">
        <f>IFERROR(CH24/CF24,"-")</f>
        <v>1</v>
      </c>
      <c r="CJ24" s="135">
        <v>23000</v>
      </c>
      <c r="CK24" s="136">
        <f>IFERROR(CJ24/CF24,"-")</f>
        <v>23000</v>
      </c>
      <c r="CL24" s="137"/>
      <c r="CM24" s="137"/>
      <c r="CN24" s="137">
        <v>1</v>
      </c>
      <c r="CO24" s="138">
        <v>4</v>
      </c>
      <c r="CP24" s="139">
        <v>102000</v>
      </c>
      <c r="CQ24" s="139">
        <v>61000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119</v>
      </c>
      <c r="C25" s="189"/>
      <c r="D25" s="189" t="s">
        <v>81</v>
      </c>
      <c r="E25" s="189" t="s">
        <v>81</v>
      </c>
      <c r="F25" s="189" t="s">
        <v>82</v>
      </c>
      <c r="G25" s="88"/>
      <c r="H25" s="88"/>
      <c r="I25" s="88"/>
      <c r="J25" s="180"/>
      <c r="K25" s="79">
        <v>100</v>
      </c>
      <c r="L25" s="79">
        <v>64</v>
      </c>
      <c r="M25" s="79">
        <v>84</v>
      </c>
      <c r="N25" s="89">
        <v>23</v>
      </c>
      <c r="O25" s="90">
        <v>0</v>
      </c>
      <c r="P25" s="91">
        <f>N25+O25</f>
        <v>23</v>
      </c>
      <c r="Q25" s="80">
        <f>IFERROR(P25/M25,"-")</f>
        <v>0.27380952380952</v>
      </c>
      <c r="R25" s="79">
        <v>13</v>
      </c>
      <c r="S25" s="79">
        <v>2</v>
      </c>
      <c r="T25" s="80">
        <f>IFERROR(R25/(P25),"-")</f>
        <v>0.56521739130435</v>
      </c>
      <c r="U25" s="186"/>
      <c r="V25" s="82">
        <v>11</v>
      </c>
      <c r="W25" s="80">
        <f>IF(P25=0,"-",V25/P25)</f>
        <v>0.47826086956522</v>
      </c>
      <c r="X25" s="185">
        <v>1548000</v>
      </c>
      <c r="Y25" s="186">
        <f>IFERROR(X25/P25,"-")</f>
        <v>67304.347826087</v>
      </c>
      <c r="Z25" s="186">
        <f>IFERROR(X25/V25,"-")</f>
        <v>140727.27272727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4</v>
      </c>
      <c r="BF25" s="111">
        <f>IF(P25=0,"",IF(BE25=0,"",(BE25/P25)))</f>
        <v>0.17391304347826</v>
      </c>
      <c r="BG25" s="110">
        <v>2</v>
      </c>
      <c r="BH25" s="112">
        <f>IFERROR(BG25/BE25,"-")</f>
        <v>0.5</v>
      </c>
      <c r="BI25" s="113">
        <v>77000</v>
      </c>
      <c r="BJ25" s="114">
        <f>IFERROR(BI25/BE25,"-")</f>
        <v>19250</v>
      </c>
      <c r="BK25" s="115"/>
      <c r="BL25" s="115"/>
      <c r="BM25" s="115">
        <v>2</v>
      </c>
      <c r="BN25" s="117">
        <v>10</v>
      </c>
      <c r="BO25" s="118">
        <f>IF(P25=0,"",IF(BN25=0,"",(BN25/P25)))</f>
        <v>0.43478260869565</v>
      </c>
      <c r="BP25" s="119">
        <v>3</v>
      </c>
      <c r="BQ25" s="120">
        <f>IFERROR(BP25/BN25,"-")</f>
        <v>0.3</v>
      </c>
      <c r="BR25" s="121">
        <v>347000</v>
      </c>
      <c r="BS25" s="122">
        <f>IFERROR(BR25/BN25,"-")</f>
        <v>34700</v>
      </c>
      <c r="BT25" s="123"/>
      <c r="BU25" s="123"/>
      <c r="BV25" s="123">
        <v>3</v>
      </c>
      <c r="BW25" s="124">
        <v>9</v>
      </c>
      <c r="BX25" s="125">
        <f>IF(P25=0,"",IF(BW25=0,"",(BW25/P25)))</f>
        <v>0.39130434782609</v>
      </c>
      <c r="BY25" s="126">
        <v>6</v>
      </c>
      <c r="BZ25" s="127">
        <f>IFERROR(BY25/BW25,"-")</f>
        <v>0.66666666666667</v>
      </c>
      <c r="CA25" s="128">
        <v>1124000</v>
      </c>
      <c r="CB25" s="129">
        <f>IFERROR(CA25/BW25,"-")</f>
        <v>124888.88888889</v>
      </c>
      <c r="CC25" s="130">
        <v>1</v>
      </c>
      <c r="CD25" s="130"/>
      <c r="CE25" s="130">
        <v>5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11</v>
      </c>
      <c r="CP25" s="139">
        <v>1548000</v>
      </c>
      <c r="CQ25" s="139">
        <v>430000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2.2441666666667</v>
      </c>
      <c r="B26" s="189" t="s">
        <v>120</v>
      </c>
      <c r="C26" s="189"/>
      <c r="D26" s="189" t="s">
        <v>121</v>
      </c>
      <c r="E26" s="189" t="s">
        <v>122</v>
      </c>
      <c r="F26" s="189" t="s">
        <v>64</v>
      </c>
      <c r="G26" s="88" t="s">
        <v>123</v>
      </c>
      <c r="H26" s="88" t="s">
        <v>124</v>
      </c>
      <c r="I26" s="88" t="s">
        <v>125</v>
      </c>
      <c r="J26" s="180">
        <v>780000</v>
      </c>
      <c r="K26" s="79">
        <v>8</v>
      </c>
      <c r="L26" s="79">
        <v>0</v>
      </c>
      <c r="M26" s="79">
        <v>50</v>
      </c>
      <c r="N26" s="89">
        <v>3</v>
      </c>
      <c r="O26" s="90">
        <v>0</v>
      </c>
      <c r="P26" s="91">
        <f>N26+O26</f>
        <v>3</v>
      </c>
      <c r="Q26" s="80">
        <f>IFERROR(P26/M26,"-")</f>
        <v>0.06</v>
      </c>
      <c r="R26" s="79">
        <v>2</v>
      </c>
      <c r="S26" s="79">
        <v>0</v>
      </c>
      <c r="T26" s="80">
        <f>IFERROR(R26/(P26),"-")</f>
        <v>0.66666666666667</v>
      </c>
      <c r="U26" s="186">
        <f>IFERROR(J26/SUM(N26:O29),"-")</f>
        <v>16595.744680851</v>
      </c>
      <c r="V26" s="82">
        <v>1</v>
      </c>
      <c r="W26" s="80">
        <f>IF(P26=0,"-",V26/P26)</f>
        <v>0.33333333333333</v>
      </c>
      <c r="X26" s="185">
        <v>5000</v>
      </c>
      <c r="Y26" s="186">
        <f>IFERROR(X26/P26,"-")</f>
        <v>1666.6666666667</v>
      </c>
      <c r="Z26" s="186">
        <f>IFERROR(X26/V26,"-")</f>
        <v>5000</v>
      </c>
      <c r="AA26" s="180">
        <f>SUM(X26:X29)-SUM(J26:J29)</f>
        <v>970450</v>
      </c>
      <c r="AB26" s="83">
        <f>SUM(X26:X29)/SUM(J26:J29)</f>
        <v>2.2441666666667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0.33333333333333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>
        <v>1</v>
      </c>
      <c r="BQ26" s="120">
        <f>IFERROR(BP26/BN26,"-")</f>
        <v>0.5</v>
      </c>
      <c r="BR26" s="121">
        <v>5000</v>
      </c>
      <c r="BS26" s="122">
        <f>IFERROR(BR26/BN26,"-")</f>
        <v>2500</v>
      </c>
      <c r="BT26" s="123">
        <v>1</v>
      </c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126</v>
      </c>
      <c r="C27" s="189"/>
      <c r="D27" s="189" t="s">
        <v>127</v>
      </c>
      <c r="E27" s="189" t="s">
        <v>128</v>
      </c>
      <c r="F27" s="189" t="s">
        <v>64</v>
      </c>
      <c r="G27" s="88" t="s">
        <v>123</v>
      </c>
      <c r="H27" s="88" t="s">
        <v>129</v>
      </c>
      <c r="I27" s="88"/>
      <c r="J27" s="180"/>
      <c r="K27" s="79">
        <v>9</v>
      </c>
      <c r="L27" s="79">
        <v>0</v>
      </c>
      <c r="M27" s="79">
        <v>76</v>
      </c>
      <c r="N27" s="89">
        <v>4</v>
      </c>
      <c r="O27" s="90">
        <v>0</v>
      </c>
      <c r="P27" s="91">
        <f>N27+O27</f>
        <v>4</v>
      </c>
      <c r="Q27" s="80">
        <f>IFERROR(P27/M27,"-")</f>
        <v>0.052631578947368</v>
      </c>
      <c r="R27" s="79">
        <v>2</v>
      </c>
      <c r="S27" s="79">
        <v>0</v>
      </c>
      <c r="T27" s="80">
        <f>IFERROR(R27/(P27),"-")</f>
        <v>0.5</v>
      </c>
      <c r="U27" s="186"/>
      <c r="V27" s="82">
        <v>2</v>
      </c>
      <c r="W27" s="80">
        <f>IF(P27=0,"-",V27/P27)</f>
        <v>0.5</v>
      </c>
      <c r="X27" s="185">
        <v>23000</v>
      </c>
      <c r="Y27" s="186">
        <f>IFERROR(X27/P27,"-")</f>
        <v>5750</v>
      </c>
      <c r="Z27" s="186">
        <f>IFERROR(X27/V27,"-")</f>
        <v>11500</v>
      </c>
      <c r="AA27" s="180"/>
      <c r="AB27" s="83"/>
      <c r="AC27" s="77"/>
      <c r="AD27" s="92">
        <v>1</v>
      </c>
      <c r="AE27" s="93">
        <f>IF(P27=0,"",IF(AD27=0,"",(AD27/P27)))</f>
        <v>0.25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0.25</v>
      </c>
      <c r="BG27" s="110">
        <v>1</v>
      </c>
      <c r="BH27" s="112">
        <f>IFERROR(BG27/BE27,"-")</f>
        <v>1</v>
      </c>
      <c r="BI27" s="113">
        <v>3000</v>
      </c>
      <c r="BJ27" s="114">
        <f>IFERROR(BI27/BE27,"-")</f>
        <v>3000</v>
      </c>
      <c r="BK27" s="115">
        <v>1</v>
      </c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2</v>
      </c>
      <c r="BX27" s="125">
        <f>IF(P27=0,"",IF(BW27=0,"",(BW27/P27)))</f>
        <v>0.5</v>
      </c>
      <c r="BY27" s="126">
        <v>1</v>
      </c>
      <c r="BZ27" s="127">
        <f>IFERROR(BY27/BW27,"-")</f>
        <v>0.5</v>
      </c>
      <c r="CA27" s="128">
        <v>20000</v>
      </c>
      <c r="CB27" s="129">
        <f>IFERROR(CA27/BW27,"-")</f>
        <v>10000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23000</v>
      </c>
      <c r="CQ27" s="139">
        <v>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130</v>
      </c>
      <c r="C28" s="189"/>
      <c r="D28" s="189" t="s">
        <v>131</v>
      </c>
      <c r="E28" s="189" t="s">
        <v>132</v>
      </c>
      <c r="F28" s="189" t="s">
        <v>64</v>
      </c>
      <c r="G28" s="88" t="s">
        <v>123</v>
      </c>
      <c r="H28" s="88" t="s">
        <v>133</v>
      </c>
      <c r="I28" s="88"/>
      <c r="J28" s="180"/>
      <c r="K28" s="79">
        <v>48</v>
      </c>
      <c r="L28" s="79">
        <v>0</v>
      </c>
      <c r="M28" s="79">
        <v>212</v>
      </c>
      <c r="N28" s="89">
        <v>15</v>
      </c>
      <c r="O28" s="90">
        <v>0</v>
      </c>
      <c r="P28" s="91">
        <f>N28+O28</f>
        <v>15</v>
      </c>
      <c r="Q28" s="80">
        <f>IFERROR(P28/M28,"-")</f>
        <v>0.070754716981132</v>
      </c>
      <c r="R28" s="79">
        <v>7</v>
      </c>
      <c r="S28" s="79">
        <v>6</v>
      </c>
      <c r="T28" s="80">
        <f>IFERROR(R28/(P28),"-")</f>
        <v>0.46666666666667</v>
      </c>
      <c r="U28" s="186"/>
      <c r="V28" s="82">
        <v>5</v>
      </c>
      <c r="W28" s="80">
        <f>IF(P28=0,"-",V28/P28)</f>
        <v>0.33333333333333</v>
      </c>
      <c r="X28" s="185">
        <v>60000</v>
      </c>
      <c r="Y28" s="186">
        <f>IFERROR(X28/P28,"-")</f>
        <v>4000</v>
      </c>
      <c r="Z28" s="186">
        <f>IFERROR(X28/V28,"-")</f>
        <v>12000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6</v>
      </c>
      <c r="BF28" s="111">
        <f>IF(P28=0,"",IF(BE28=0,"",(BE28/P28)))</f>
        <v>0.4</v>
      </c>
      <c r="BG28" s="110">
        <v>1</v>
      </c>
      <c r="BH28" s="112">
        <f>IFERROR(BG28/BE28,"-")</f>
        <v>0.16666666666667</v>
      </c>
      <c r="BI28" s="113">
        <v>25000</v>
      </c>
      <c r="BJ28" s="114">
        <f>IFERROR(BI28/BE28,"-")</f>
        <v>4166.6666666667</v>
      </c>
      <c r="BK28" s="115"/>
      <c r="BL28" s="115"/>
      <c r="BM28" s="115">
        <v>1</v>
      </c>
      <c r="BN28" s="117">
        <v>5</v>
      </c>
      <c r="BO28" s="118">
        <f>IF(P28=0,"",IF(BN28=0,"",(BN28/P28)))</f>
        <v>0.33333333333333</v>
      </c>
      <c r="BP28" s="119">
        <v>3</v>
      </c>
      <c r="BQ28" s="120">
        <f>IFERROR(BP28/BN28,"-")</f>
        <v>0.6</v>
      </c>
      <c r="BR28" s="121">
        <v>32000</v>
      </c>
      <c r="BS28" s="122">
        <f>IFERROR(BR28/BN28,"-")</f>
        <v>6400</v>
      </c>
      <c r="BT28" s="123">
        <v>2</v>
      </c>
      <c r="BU28" s="123"/>
      <c r="BV28" s="123">
        <v>1</v>
      </c>
      <c r="BW28" s="124">
        <v>4</v>
      </c>
      <c r="BX28" s="125">
        <f>IF(P28=0,"",IF(BW28=0,"",(BW28/P28)))</f>
        <v>0.26666666666667</v>
      </c>
      <c r="BY28" s="126">
        <v>1</v>
      </c>
      <c r="BZ28" s="127">
        <f>IFERROR(BY28/BW28,"-")</f>
        <v>0.25</v>
      </c>
      <c r="CA28" s="128">
        <v>3000</v>
      </c>
      <c r="CB28" s="129">
        <f>IFERROR(CA28/BW28,"-")</f>
        <v>750</v>
      </c>
      <c r="CC28" s="130">
        <v>1</v>
      </c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5</v>
      </c>
      <c r="CP28" s="139">
        <v>60000</v>
      </c>
      <c r="CQ28" s="139">
        <v>26000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134</v>
      </c>
      <c r="C29" s="189"/>
      <c r="D29" s="189" t="s">
        <v>81</v>
      </c>
      <c r="E29" s="189" t="s">
        <v>81</v>
      </c>
      <c r="F29" s="189" t="s">
        <v>82</v>
      </c>
      <c r="G29" s="88"/>
      <c r="H29" s="88"/>
      <c r="I29" s="88"/>
      <c r="J29" s="180"/>
      <c r="K29" s="79">
        <v>150</v>
      </c>
      <c r="L29" s="79">
        <v>82</v>
      </c>
      <c r="M29" s="79">
        <v>106</v>
      </c>
      <c r="N29" s="89">
        <v>25</v>
      </c>
      <c r="O29" s="90">
        <v>0</v>
      </c>
      <c r="P29" s="91">
        <f>N29+O29</f>
        <v>25</v>
      </c>
      <c r="Q29" s="80">
        <f>IFERROR(P29/M29,"-")</f>
        <v>0.23584905660377</v>
      </c>
      <c r="R29" s="79">
        <v>18</v>
      </c>
      <c r="S29" s="79">
        <v>0</v>
      </c>
      <c r="T29" s="80">
        <f>IFERROR(R29/(P29),"-")</f>
        <v>0.72</v>
      </c>
      <c r="U29" s="186"/>
      <c r="V29" s="82">
        <v>18</v>
      </c>
      <c r="W29" s="80">
        <f>IF(P29=0,"-",V29/P29)</f>
        <v>0.72</v>
      </c>
      <c r="X29" s="185">
        <v>1662450</v>
      </c>
      <c r="Y29" s="186">
        <f>IFERROR(X29/P29,"-")</f>
        <v>66498</v>
      </c>
      <c r="Z29" s="186">
        <f>IFERROR(X29/V29,"-")</f>
        <v>92358.333333333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</v>
      </c>
      <c r="BF29" s="111">
        <f>IF(P29=0,"",IF(BE29=0,"",(BE29/P29)))</f>
        <v>0.04</v>
      </c>
      <c r="BG29" s="110">
        <v>1</v>
      </c>
      <c r="BH29" s="112">
        <f>IFERROR(BG29/BE29,"-")</f>
        <v>1</v>
      </c>
      <c r="BI29" s="113">
        <v>10000</v>
      </c>
      <c r="BJ29" s="114">
        <f>IFERROR(BI29/BE29,"-")</f>
        <v>10000</v>
      </c>
      <c r="BK29" s="115">
        <v>1</v>
      </c>
      <c r="BL29" s="115"/>
      <c r="BM29" s="115"/>
      <c r="BN29" s="117">
        <v>3</v>
      </c>
      <c r="BO29" s="118">
        <f>IF(P29=0,"",IF(BN29=0,"",(BN29/P29)))</f>
        <v>0.12</v>
      </c>
      <c r="BP29" s="119">
        <v>3</v>
      </c>
      <c r="BQ29" s="120">
        <f>IFERROR(BP29/BN29,"-")</f>
        <v>1</v>
      </c>
      <c r="BR29" s="121">
        <v>333000</v>
      </c>
      <c r="BS29" s="122">
        <f>IFERROR(BR29/BN29,"-")</f>
        <v>111000</v>
      </c>
      <c r="BT29" s="123"/>
      <c r="BU29" s="123"/>
      <c r="BV29" s="123">
        <v>3</v>
      </c>
      <c r="BW29" s="124">
        <v>11</v>
      </c>
      <c r="BX29" s="125">
        <f>IF(P29=0,"",IF(BW29=0,"",(BW29/P29)))</f>
        <v>0.44</v>
      </c>
      <c r="BY29" s="126">
        <v>7</v>
      </c>
      <c r="BZ29" s="127">
        <f>IFERROR(BY29/BW29,"-")</f>
        <v>0.63636363636364</v>
      </c>
      <c r="CA29" s="128">
        <v>798450</v>
      </c>
      <c r="CB29" s="129">
        <f>IFERROR(CA29/BW29,"-")</f>
        <v>72586.363636364</v>
      </c>
      <c r="CC29" s="130">
        <v>2</v>
      </c>
      <c r="CD29" s="130">
        <v>1</v>
      </c>
      <c r="CE29" s="130">
        <v>4</v>
      </c>
      <c r="CF29" s="131">
        <v>9</v>
      </c>
      <c r="CG29" s="132">
        <f>IF(P29=0,"",IF(CF29=0,"",(CF29/P29)))</f>
        <v>0.36</v>
      </c>
      <c r="CH29" s="133">
        <v>7</v>
      </c>
      <c r="CI29" s="134">
        <f>IFERROR(CH29/CF29,"-")</f>
        <v>0.77777777777778</v>
      </c>
      <c r="CJ29" s="135">
        <v>521000</v>
      </c>
      <c r="CK29" s="136">
        <f>IFERROR(CJ29/CF29,"-")</f>
        <v>57888.888888889</v>
      </c>
      <c r="CL29" s="137"/>
      <c r="CM29" s="137">
        <v>1</v>
      </c>
      <c r="CN29" s="137">
        <v>6</v>
      </c>
      <c r="CO29" s="138">
        <v>18</v>
      </c>
      <c r="CP29" s="139">
        <v>1662450</v>
      </c>
      <c r="CQ29" s="139">
        <v>508000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4.3666666666667</v>
      </c>
      <c r="B30" s="189" t="s">
        <v>135</v>
      </c>
      <c r="C30" s="189"/>
      <c r="D30" s="189" t="s">
        <v>136</v>
      </c>
      <c r="E30" s="189" t="s">
        <v>79</v>
      </c>
      <c r="F30" s="189" t="s">
        <v>64</v>
      </c>
      <c r="G30" s="88" t="s">
        <v>99</v>
      </c>
      <c r="H30" s="88" t="s">
        <v>137</v>
      </c>
      <c r="I30" s="88" t="s">
        <v>138</v>
      </c>
      <c r="J30" s="180">
        <v>180000</v>
      </c>
      <c r="K30" s="79">
        <v>31</v>
      </c>
      <c r="L30" s="79">
        <v>0</v>
      </c>
      <c r="M30" s="79">
        <v>84</v>
      </c>
      <c r="N30" s="89">
        <v>3</v>
      </c>
      <c r="O30" s="90">
        <v>1</v>
      </c>
      <c r="P30" s="91">
        <f>N30+O30</f>
        <v>4</v>
      </c>
      <c r="Q30" s="80">
        <f>IFERROR(P30/M30,"-")</f>
        <v>0.047619047619048</v>
      </c>
      <c r="R30" s="79">
        <v>1</v>
      </c>
      <c r="S30" s="79">
        <v>0</v>
      </c>
      <c r="T30" s="80">
        <f>IFERROR(R30/(P30),"-")</f>
        <v>0.25</v>
      </c>
      <c r="U30" s="186">
        <f>IFERROR(J30/SUM(N30:O31),"-")</f>
        <v>16363.636363636</v>
      </c>
      <c r="V30" s="82">
        <v>1</v>
      </c>
      <c r="W30" s="80">
        <f>IF(P30=0,"-",V30/P30)</f>
        <v>0.25</v>
      </c>
      <c r="X30" s="185">
        <v>218000</v>
      </c>
      <c r="Y30" s="186">
        <f>IFERROR(X30/P30,"-")</f>
        <v>54500</v>
      </c>
      <c r="Z30" s="186">
        <f>IFERROR(X30/V30,"-")</f>
        <v>218000</v>
      </c>
      <c r="AA30" s="180">
        <f>SUM(X30:X31)-SUM(J30:J31)</f>
        <v>606000</v>
      </c>
      <c r="AB30" s="83">
        <f>SUM(X30:X31)/SUM(J30:J31)</f>
        <v>4.3666666666667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0.25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>
        <v>1</v>
      </c>
      <c r="BQ30" s="120">
        <f>IFERROR(BP30/BN30,"-")</f>
        <v>0.33333333333333</v>
      </c>
      <c r="BR30" s="121">
        <v>218000</v>
      </c>
      <c r="BS30" s="122">
        <f>IFERROR(BR30/BN30,"-")</f>
        <v>72666.666666667</v>
      </c>
      <c r="BT30" s="123"/>
      <c r="BU30" s="123"/>
      <c r="BV30" s="123">
        <v>1</v>
      </c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218000</v>
      </c>
      <c r="CQ30" s="139">
        <v>218000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139</v>
      </c>
      <c r="C31" s="189"/>
      <c r="D31" s="189" t="s">
        <v>136</v>
      </c>
      <c r="E31" s="189" t="s">
        <v>79</v>
      </c>
      <c r="F31" s="189" t="s">
        <v>82</v>
      </c>
      <c r="G31" s="88"/>
      <c r="H31" s="88"/>
      <c r="I31" s="88"/>
      <c r="J31" s="180"/>
      <c r="K31" s="79">
        <v>75</v>
      </c>
      <c r="L31" s="79">
        <v>36</v>
      </c>
      <c r="M31" s="79">
        <v>32</v>
      </c>
      <c r="N31" s="89">
        <v>7</v>
      </c>
      <c r="O31" s="90">
        <v>0</v>
      </c>
      <c r="P31" s="91">
        <f>N31+O31</f>
        <v>7</v>
      </c>
      <c r="Q31" s="80">
        <f>IFERROR(P31/M31,"-")</f>
        <v>0.21875</v>
      </c>
      <c r="R31" s="79">
        <v>3</v>
      </c>
      <c r="S31" s="79">
        <v>1</v>
      </c>
      <c r="T31" s="80">
        <f>IFERROR(R31/(P31),"-")</f>
        <v>0.42857142857143</v>
      </c>
      <c r="U31" s="186"/>
      <c r="V31" s="82">
        <v>2</v>
      </c>
      <c r="W31" s="80">
        <f>IF(P31=0,"-",V31/P31)</f>
        <v>0.28571428571429</v>
      </c>
      <c r="X31" s="185">
        <v>568000</v>
      </c>
      <c r="Y31" s="186">
        <f>IFERROR(X31/P31,"-")</f>
        <v>81142.857142857</v>
      </c>
      <c r="Z31" s="186">
        <f>IFERROR(X31/V31,"-")</f>
        <v>284000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0.14285714285714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5</v>
      </c>
      <c r="BX31" s="125">
        <f>IF(P31=0,"",IF(BW31=0,"",(BW31/P31)))</f>
        <v>0.71428571428571</v>
      </c>
      <c r="BY31" s="126">
        <v>1</v>
      </c>
      <c r="BZ31" s="127">
        <f>IFERROR(BY31/BW31,"-")</f>
        <v>0.2</v>
      </c>
      <c r="CA31" s="128">
        <v>63000</v>
      </c>
      <c r="CB31" s="129">
        <f>IFERROR(CA31/BW31,"-")</f>
        <v>12600</v>
      </c>
      <c r="CC31" s="130"/>
      <c r="CD31" s="130"/>
      <c r="CE31" s="130">
        <v>1</v>
      </c>
      <c r="CF31" s="131">
        <v>1</v>
      </c>
      <c r="CG31" s="132">
        <f>IF(P31=0,"",IF(CF31=0,"",(CF31/P31)))</f>
        <v>0.14285714285714</v>
      </c>
      <c r="CH31" s="133">
        <v>1</v>
      </c>
      <c r="CI31" s="134">
        <f>IFERROR(CH31/CF31,"-")</f>
        <v>1</v>
      </c>
      <c r="CJ31" s="135">
        <v>505000</v>
      </c>
      <c r="CK31" s="136">
        <f>IFERROR(CJ31/CF31,"-")</f>
        <v>505000</v>
      </c>
      <c r="CL31" s="137"/>
      <c r="CM31" s="137"/>
      <c r="CN31" s="137">
        <v>1</v>
      </c>
      <c r="CO31" s="138">
        <v>2</v>
      </c>
      <c r="CP31" s="139">
        <v>568000</v>
      </c>
      <c r="CQ31" s="139">
        <v>505000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4.71875</v>
      </c>
      <c r="B32" s="189" t="s">
        <v>140</v>
      </c>
      <c r="C32" s="189"/>
      <c r="D32" s="189"/>
      <c r="E32" s="189"/>
      <c r="F32" s="189" t="s">
        <v>64</v>
      </c>
      <c r="G32" s="88" t="s">
        <v>141</v>
      </c>
      <c r="H32" s="88" t="s">
        <v>142</v>
      </c>
      <c r="I32" s="88" t="s">
        <v>143</v>
      </c>
      <c r="J32" s="180">
        <v>96000</v>
      </c>
      <c r="K32" s="79">
        <v>12</v>
      </c>
      <c r="L32" s="79">
        <v>0</v>
      </c>
      <c r="M32" s="79">
        <v>106</v>
      </c>
      <c r="N32" s="89">
        <v>4</v>
      </c>
      <c r="O32" s="90">
        <v>0</v>
      </c>
      <c r="P32" s="91">
        <f>N32+O32</f>
        <v>4</v>
      </c>
      <c r="Q32" s="80">
        <f>IFERROR(P32/M32,"-")</f>
        <v>0.037735849056604</v>
      </c>
      <c r="R32" s="79">
        <v>2</v>
      </c>
      <c r="S32" s="79">
        <v>1</v>
      </c>
      <c r="T32" s="80">
        <f>IFERROR(R32/(P32),"-")</f>
        <v>0.5</v>
      </c>
      <c r="U32" s="186">
        <f>IFERROR(J32/SUM(N32:O33),"-")</f>
        <v>16000</v>
      </c>
      <c r="V32" s="82">
        <v>2</v>
      </c>
      <c r="W32" s="80">
        <f>IF(P32=0,"-",V32/P32)</f>
        <v>0.5</v>
      </c>
      <c r="X32" s="185">
        <v>418000</v>
      </c>
      <c r="Y32" s="186">
        <f>IFERROR(X32/P32,"-")</f>
        <v>104500</v>
      </c>
      <c r="Z32" s="186">
        <f>IFERROR(X32/V32,"-")</f>
        <v>209000</v>
      </c>
      <c r="AA32" s="180">
        <f>SUM(X32:X33)-SUM(J32:J33)</f>
        <v>357000</v>
      </c>
      <c r="AB32" s="83">
        <f>SUM(X32:X33)/SUM(J32:J33)</f>
        <v>4.71875</v>
      </c>
      <c r="AC32" s="77"/>
      <c r="AD32" s="92">
        <v>1</v>
      </c>
      <c r="AE32" s="93">
        <f>IF(P32=0,"",IF(AD32=0,"",(AD32/P32)))</f>
        <v>0.25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0.5</v>
      </c>
      <c r="BY32" s="126">
        <v>2</v>
      </c>
      <c r="BZ32" s="127">
        <f>IFERROR(BY32/BW32,"-")</f>
        <v>1</v>
      </c>
      <c r="CA32" s="128">
        <v>418000</v>
      </c>
      <c r="CB32" s="129">
        <f>IFERROR(CA32/BW32,"-")</f>
        <v>209000</v>
      </c>
      <c r="CC32" s="130"/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418000</v>
      </c>
      <c r="CQ32" s="139">
        <v>353000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189" t="s">
        <v>144</v>
      </c>
      <c r="C33" s="189"/>
      <c r="D33" s="189"/>
      <c r="E33" s="189"/>
      <c r="F33" s="189" t="s">
        <v>82</v>
      </c>
      <c r="G33" s="88"/>
      <c r="H33" s="88"/>
      <c r="I33" s="88"/>
      <c r="J33" s="180"/>
      <c r="K33" s="79">
        <v>14</v>
      </c>
      <c r="L33" s="79">
        <v>11</v>
      </c>
      <c r="M33" s="79">
        <v>28</v>
      </c>
      <c r="N33" s="89">
        <v>2</v>
      </c>
      <c r="O33" s="90">
        <v>0</v>
      </c>
      <c r="P33" s="91">
        <f>N33+O33</f>
        <v>2</v>
      </c>
      <c r="Q33" s="80">
        <f>IFERROR(P33/M33,"-")</f>
        <v>0.071428571428571</v>
      </c>
      <c r="R33" s="79">
        <v>1</v>
      </c>
      <c r="S33" s="79">
        <v>0</v>
      </c>
      <c r="T33" s="80">
        <f>IFERROR(R33/(P33),"-")</f>
        <v>0.5</v>
      </c>
      <c r="U33" s="186"/>
      <c r="V33" s="82">
        <v>1</v>
      </c>
      <c r="W33" s="80">
        <f>IF(P33=0,"-",V33/P33)</f>
        <v>0.5</v>
      </c>
      <c r="X33" s="185">
        <v>35000</v>
      </c>
      <c r="Y33" s="186">
        <f>IFERROR(X33/P33,"-")</f>
        <v>17500</v>
      </c>
      <c r="Z33" s="186">
        <f>IFERROR(X33/V33,"-")</f>
        <v>35000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0.5</v>
      </c>
      <c r="BY33" s="126">
        <v>1</v>
      </c>
      <c r="BZ33" s="127">
        <f>IFERROR(BY33/BW33,"-")</f>
        <v>1</v>
      </c>
      <c r="CA33" s="128">
        <v>30000</v>
      </c>
      <c r="CB33" s="129">
        <f>IFERROR(CA33/BW33,"-")</f>
        <v>30000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35000</v>
      </c>
      <c r="CQ33" s="139">
        <v>30000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18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18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187"/>
      <c r="V35" s="25"/>
      <c r="W35" s="25"/>
      <c r="X35" s="187"/>
      <c r="Y35" s="187"/>
      <c r="Z35" s="187"/>
      <c r="AA35" s="18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3.0576152683296</v>
      </c>
      <c r="B36" s="39"/>
      <c r="C36" s="39"/>
      <c r="D36" s="39"/>
      <c r="E36" s="39"/>
      <c r="F36" s="39"/>
      <c r="G36" s="40" t="s">
        <v>145</v>
      </c>
      <c r="H36" s="40"/>
      <c r="I36" s="40"/>
      <c r="J36" s="183">
        <f>SUM(J6:J35)</f>
        <v>2646000</v>
      </c>
      <c r="K36" s="41">
        <f>SUM(K6:K35)</f>
        <v>1208</v>
      </c>
      <c r="L36" s="41">
        <f>SUM(L6:L35)</f>
        <v>455</v>
      </c>
      <c r="M36" s="41">
        <f>SUM(M6:M35)</f>
        <v>2009</v>
      </c>
      <c r="N36" s="41">
        <f>SUM(N6:N35)</f>
        <v>205</v>
      </c>
      <c r="O36" s="41">
        <f>SUM(O6:O35)</f>
        <v>1</v>
      </c>
      <c r="P36" s="41">
        <f>SUM(P6:P35)</f>
        <v>206</v>
      </c>
      <c r="Q36" s="42">
        <f>IFERROR(P36/M36,"-")</f>
        <v>0.10253857640617</v>
      </c>
      <c r="R36" s="76">
        <f>SUM(R6:R35)</f>
        <v>110</v>
      </c>
      <c r="S36" s="76">
        <f>SUM(S6:S35)</f>
        <v>34</v>
      </c>
      <c r="T36" s="42">
        <f>IFERROR(R36/P36,"-")</f>
        <v>0.53398058252427</v>
      </c>
      <c r="U36" s="188">
        <f>IFERROR(J36/P36,"-")</f>
        <v>12844.660194175</v>
      </c>
      <c r="V36" s="44">
        <f>SUM(V6:V35)</f>
        <v>99</v>
      </c>
      <c r="W36" s="42">
        <f>IFERROR(V36/P36,"-")</f>
        <v>0.48058252427184</v>
      </c>
      <c r="X36" s="183">
        <f>SUM(X6:X35)</f>
        <v>8090450</v>
      </c>
      <c r="Y36" s="183">
        <f>IFERROR(X36/P36,"-")</f>
        <v>39274.029126214</v>
      </c>
      <c r="Z36" s="183">
        <f>IFERROR(X36/V36,"-")</f>
        <v>81721.717171717</v>
      </c>
      <c r="AA36" s="183">
        <f>X36-J36</f>
        <v>5444450</v>
      </c>
      <c r="AB36" s="45">
        <f>X36/J36</f>
        <v>3.0576152683296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1"/>
    <mergeCell ref="J20:J21"/>
    <mergeCell ref="U20:U21"/>
    <mergeCell ref="AA20:AA21"/>
    <mergeCell ref="AB20:AB21"/>
    <mergeCell ref="A22:A25"/>
    <mergeCell ref="J22:J25"/>
    <mergeCell ref="U22:U25"/>
    <mergeCell ref="AA22:AA25"/>
    <mergeCell ref="AB22:AB25"/>
    <mergeCell ref="A26:A29"/>
    <mergeCell ref="J26:J29"/>
    <mergeCell ref="U26:U29"/>
    <mergeCell ref="AA26:AA29"/>
    <mergeCell ref="AB26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146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0.12037037037037</v>
      </c>
      <c r="B6" s="189" t="s">
        <v>147</v>
      </c>
      <c r="C6" s="189" t="s">
        <v>148</v>
      </c>
      <c r="D6" s="189" t="s">
        <v>149</v>
      </c>
      <c r="E6" s="189" t="s">
        <v>150</v>
      </c>
      <c r="F6" s="189" t="s">
        <v>64</v>
      </c>
      <c r="G6" s="88" t="s">
        <v>151</v>
      </c>
      <c r="H6" s="88" t="s">
        <v>152</v>
      </c>
      <c r="I6" s="190" t="s">
        <v>153</v>
      </c>
      <c r="J6" s="180">
        <v>108000</v>
      </c>
      <c r="K6" s="79">
        <v>14</v>
      </c>
      <c r="L6" s="79">
        <v>0</v>
      </c>
      <c r="M6" s="79">
        <v>24</v>
      </c>
      <c r="N6" s="89">
        <v>3</v>
      </c>
      <c r="O6" s="90">
        <v>0</v>
      </c>
      <c r="P6" s="91">
        <f>N6+O6</f>
        <v>3</v>
      </c>
      <c r="Q6" s="80">
        <f>IFERROR(P6/M6,"-")</f>
        <v>0.125</v>
      </c>
      <c r="R6" s="79">
        <v>1</v>
      </c>
      <c r="S6" s="79">
        <v>1</v>
      </c>
      <c r="T6" s="80">
        <f>IFERROR(R6/(P6),"-")</f>
        <v>0.33333333333333</v>
      </c>
      <c r="U6" s="186">
        <f>IFERROR(J6/SUM(N6:O7),"-")</f>
        <v>21600</v>
      </c>
      <c r="V6" s="82">
        <v>1</v>
      </c>
      <c r="W6" s="80">
        <f>IF(P6=0,"-",V6/P6)</f>
        <v>0.33333333333333</v>
      </c>
      <c r="X6" s="185">
        <v>8000</v>
      </c>
      <c r="Y6" s="186">
        <f>IFERROR(X6/P6,"-")</f>
        <v>2666.6666666667</v>
      </c>
      <c r="Z6" s="186">
        <f>IFERROR(X6/V6,"-")</f>
        <v>8000</v>
      </c>
      <c r="AA6" s="180">
        <f>SUM(X6:X7)-SUM(J6:J7)</f>
        <v>-95000</v>
      </c>
      <c r="AB6" s="83">
        <f>SUM(X6:X7)/SUM(J6:J7)</f>
        <v>0.12037037037037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0.66666666666667</v>
      </c>
      <c r="BY6" s="126">
        <v>1</v>
      </c>
      <c r="BZ6" s="127">
        <f>IFERROR(BY6/BW6,"-")</f>
        <v>0.5</v>
      </c>
      <c r="CA6" s="128">
        <v>8000</v>
      </c>
      <c r="CB6" s="129">
        <f>IFERROR(CA6/BW6,"-")</f>
        <v>4000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154</v>
      </c>
      <c r="C7" s="189"/>
      <c r="D7" s="189"/>
      <c r="E7" s="189"/>
      <c r="F7" s="189" t="s">
        <v>82</v>
      </c>
      <c r="G7" s="88"/>
      <c r="H7" s="88"/>
      <c r="I7" s="88"/>
      <c r="J7" s="180"/>
      <c r="K7" s="79">
        <v>47</v>
      </c>
      <c r="L7" s="79">
        <v>22</v>
      </c>
      <c r="M7" s="79">
        <v>13</v>
      </c>
      <c r="N7" s="89">
        <v>2</v>
      </c>
      <c r="O7" s="90">
        <v>0</v>
      </c>
      <c r="P7" s="91">
        <f>N7+O7</f>
        <v>2</v>
      </c>
      <c r="Q7" s="80">
        <f>IFERROR(P7/M7,"-")</f>
        <v>0.15384615384615</v>
      </c>
      <c r="R7" s="79">
        <v>1</v>
      </c>
      <c r="S7" s="79">
        <v>0</v>
      </c>
      <c r="T7" s="80">
        <f>IFERROR(R7/(P7),"-")</f>
        <v>0.5</v>
      </c>
      <c r="U7" s="186"/>
      <c r="V7" s="82">
        <v>1</v>
      </c>
      <c r="W7" s="80">
        <f>IF(P7=0,"-",V7/P7)</f>
        <v>0.5</v>
      </c>
      <c r="X7" s="185">
        <v>5000</v>
      </c>
      <c r="Y7" s="186">
        <f>IFERROR(X7/P7,"-")</f>
        <v>2500</v>
      </c>
      <c r="Z7" s="186">
        <f>IFERROR(X7/V7,"-")</f>
        <v>5000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5000</v>
      </c>
      <c r="CB7" s="129">
        <f>IFERROR(CA7/BW7,"-")</f>
        <v>5000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0.12037037037037</v>
      </c>
      <c r="B10" s="39"/>
      <c r="C10" s="39"/>
      <c r="D10" s="39"/>
      <c r="E10" s="39"/>
      <c r="F10" s="39"/>
      <c r="G10" s="40" t="s">
        <v>155</v>
      </c>
      <c r="H10" s="40"/>
      <c r="I10" s="40"/>
      <c r="J10" s="183">
        <f>SUM(J6:J9)</f>
        <v>108000</v>
      </c>
      <c r="K10" s="41">
        <f>SUM(K6:K9)</f>
        <v>61</v>
      </c>
      <c r="L10" s="41">
        <f>SUM(L6:L9)</f>
        <v>22</v>
      </c>
      <c r="M10" s="41">
        <f>SUM(M6:M9)</f>
        <v>37</v>
      </c>
      <c r="N10" s="41">
        <f>SUM(N6:N9)</f>
        <v>5</v>
      </c>
      <c r="O10" s="41">
        <f>SUM(O6:O9)</f>
        <v>0</v>
      </c>
      <c r="P10" s="41">
        <f>SUM(P6:P9)</f>
        <v>5</v>
      </c>
      <c r="Q10" s="42">
        <f>IFERROR(P10/M10,"-")</f>
        <v>0.13513513513514</v>
      </c>
      <c r="R10" s="76">
        <f>SUM(R6:R9)</f>
        <v>2</v>
      </c>
      <c r="S10" s="76">
        <f>SUM(S6:S9)</f>
        <v>1</v>
      </c>
      <c r="T10" s="42">
        <f>IFERROR(R10/P10,"-")</f>
        <v>0.4</v>
      </c>
      <c r="U10" s="188">
        <f>IFERROR(J10/P10,"-")</f>
        <v>21600</v>
      </c>
      <c r="V10" s="44">
        <f>SUM(V6:V9)</f>
        <v>2</v>
      </c>
      <c r="W10" s="42">
        <f>IFERROR(V10/P10,"-")</f>
        <v>0.4</v>
      </c>
      <c r="X10" s="183">
        <f>SUM(X6:X9)</f>
        <v>13000</v>
      </c>
      <c r="Y10" s="183">
        <f>IFERROR(X10/P10,"-")</f>
        <v>2600</v>
      </c>
      <c r="Z10" s="183">
        <f>IFERROR(X10/V10,"-")</f>
        <v>6500</v>
      </c>
      <c r="AA10" s="183">
        <f>X10-J10</f>
        <v>-95000</v>
      </c>
      <c r="AB10" s="45">
        <f>X10/J10</f>
        <v>0.12037037037037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