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<sst xmlns="http://schemas.openxmlformats.org/spreadsheetml/2006/main" uniqueCount="203">
  <si>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</si>
  <si>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</si>
  <si>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</si>
  <si>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</si>
  <si>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</si>
  <si>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</si>
  <si>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</si>
  <si>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</si>
  <si>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</si>
  <si>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</si>
  <si>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</si>
  <si>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</si>
  <si>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</si>
  <si>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</si>
  <si>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</si>
  <si>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</si>
  <si>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</si>
  <si>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</si>
  <si>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</si>
  <si>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</si>
  <si>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</si>
  <si>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</si>
  <si>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</si>
  <si>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</si>
  <si>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</si>
  <si>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</si>
  <si>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</si>
  <si>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</si>
  <si>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</si>
  <si>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</si>
  <si>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</si>
  <si>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</si>
  <si>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</si>
  <si>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</si>
  <si>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</si>
  <si>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</si>
  <si>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</si>
  <si>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</si>
  <si>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</si>
  <si>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</si>
  <si>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</si>
  <si>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</si>
  <si>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</si>
  <si>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</si>
  <si>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</si>
  <si>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</si>
  <si>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</si>
  <si>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</si>
  <si>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</si>
  <si>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</si>
  <si>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</si>
  <si>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</si>
  <si>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</si>
  <si>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</si>
  <si>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</si>
  <si>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</si>
  <si>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</si>
  <si>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</si>
  <si>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</si>
  <si>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</si>
  <si>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</si>
  <si>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sd1334</t>
  </si>
  <si>
    <t>黒：C版</t>
  </si>
  <si>
    <t>5分で髭剃り5分で登録あとは女性に誘われてメシにいく</t>
  </si>
  <si>
    <t>lp02</t>
  </si>
  <si>
    <t>スポーツ報知関西</t>
  </si>
  <si>
    <t>全5段つかみ4回</t>
  </si>
  <si>
    <t>sd1335</t>
  </si>
  <si>
    <t>右女３</t>
  </si>
  <si>
    <t>インターネットが苦手な中年男性に優しい</t>
  </si>
  <si>
    <t>sd1336</t>
  </si>
  <si>
    <t>焼肉版</t>
  </si>
  <si>
    <t>求む！女性が好きな男性</t>
  </si>
  <si>
    <t>sd1337</t>
  </si>
  <si>
    <t>サプリ版2：新聞使用</t>
  </si>
  <si>
    <t>男の自信復活！</t>
  </si>
  <si>
    <t>sd1338</t>
  </si>
  <si>
    <t>(空電共通)</t>
  </si>
  <si>
    <t>空電</t>
  </si>
  <si>
    <t>空電 (共通)</t>
  </si>
  <si>
    <t>sd1339</t>
  </si>
  <si>
    <t>サンスポ関東</t>
  </si>
  <si>
    <t>コラムお試し１枠</t>
  </si>
  <si>
    <t>4月29日(水)</t>
  </si>
  <si>
    <t>sd1340</t>
  </si>
  <si>
    <t>sd1341</t>
  </si>
  <si>
    <t>①旧デイリー風</t>
  </si>
  <si>
    <t>115「4人も出会ったって！？体がもたない。せめて3人にしなさい。」</t>
  </si>
  <si>
    <t>デイリースポーツ関西</t>
  </si>
  <si>
    <t>半2段つかみ20段保証</t>
  </si>
  <si>
    <t>20段保証</t>
  </si>
  <si>
    <t>sd1342</t>
  </si>
  <si>
    <t>②求人風</t>
  </si>
  <si>
    <t>116「誘われる男の余裕」</t>
  </si>
  <si>
    <t>sd1343</t>
  </si>
  <si>
    <t>③ジャパネット</t>
  </si>
  <si>
    <t>117「3人会ったらその内1人は超絶美人」</t>
  </si>
  <si>
    <t>sd1344</t>
  </si>
  <si>
    <t>④右女3</t>
  </si>
  <si>
    <t>118「訳アリ。だから女性からも誘われる」</t>
  </si>
  <si>
    <t>sd1345</t>
  </si>
  <si>
    <t>sd1346</t>
  </si>
  <si>
    <t>ニッカン関西</t>
  </si>
  <si>
    <t>半2段つかみ10段保証</t>
  </si>
  <si>
    <t>1～10日</t>
  </si>
  <si>
    <t>sd1347</t>
  </si>
  <si>
    <t>11～20日</t>
  </si>
  <si>
    <t>sd1348</t>
  </si>
  <si>
    <t>③右女3</t>
  </si>
  <si>
    <t>118「訳アリ。だから女性から誘われる」</t>
  </si>
  <si>
    <t>21～31日</t>
  </si>
  <si>
    <t>sd1349</t>
  </si>
  <si>
    <t>sd1350</t>
  </si>
  <si>
    <t>①右女3</t>
  </si>
  <si>
    <t>女性からナンパしてほしい・・・</t>
  </si>
  <si>
    <t>ニッカン北海道</t>
  </si>
  <si>
    <t>半2段つかみ10回以上</t>
  </si>
  <si>
    <t>sd1351</t>
  </si>
  <si>
    <t>sd1352</t>
  </si>
  <si>
    <t>sd1353</t>
  </si>
  <si>
    <t>sd1354</t>
  </si>
  <si>
    <t>文春雑誌版</t>
  </si>
  <si>
    <t>お悩み解消！オヤジが女性から逆指名</t>
  </si>
  <si>
    <t>スポニチ関東</t>
  </si>
  <si>
    <t>全5段</t>
  </si>
  <si>
    <t>4月09日(木)</t>
  </si>
  <si>
    <t>sd1355</t>
  </si>
  <si>
    <t>sd1356</t>
  </si>
  <si>
    <t>エビデンス版</t>
  </si>
  <si>
    <t>今時は、ネットで出会うのが常識！！</t>
  </si>
  <si>
    <t>スポニチ関西</t>
  </si>
  <si>
    <t>4月26日(日)</t>
  </si>
  <si>
    <t>sd1357</t>
  </si>
  <si>
    <t>sd1358</t>
  </si>
  <si>
    <t>新50代：新聞使用</t>
  </si>
  <si>
    <t>(新txt)女性から逆指名</t>
  </si>
  <si>
    <t>lp03</t>
  </si>
  <si>
    <t>4C終面全5段</t>
  </si>
  <si>
    <t>4月24日(金)</t>
  </si>
  <si>
    <t>sd1359</t>
  </si>
  <si>
    <t>sd1360</t>
  </si>
  <si>
    <t>東スポ・大スポ・九スポ・中京</t>
  </si>
  <si>
    <t>記事枠</t>
  </si>
  <si>
    <t>4月30日(木)</t>
  </si>
  <si>
    <t>sd1361</t>
  </si>
  <si>
    <t>新聞 TOTAL</t>
  </si>
  <si>
    <t>●雑誌 広告</t>
  </si>
  <si>
    <t>dz096</t>
  </si>
  <si>
    <t>双葉社</t>
  </si>
  <si>
    <t>サプリ版2</t>
  </si>
  <si>
    <t>男の自身復活</t>
  </si>
  <si>
    <t>カミオン</t>
  </si>
  <si>
    <t>4C1P</t>
  </si>
  <si>
    <t>4月01日(水)</t>
  </si>
  <si>
    <t>dz097</t>
  </si>
  <si>
    <t>ak188</t>
  </si>
  <si>
    <t>コアマガジン</t>
  </si>
  <si>
    <t>5Pセフレ確保(赤瀬尚子さん）</t>
  </si>
  <si>
    <t>実話BUNKA超タブー</t>
  </si>
  <si>
    <t>1C5P</t>
  </si>
  <si>
    <t>ak189</t>
  </si>
  <si>
    <t>ak192</t>
  </si>
  <si>
    <t>大洋図書</t>
  </si>
  <si>
    <t>実話ナックルズ ウルトラ</t>
  </si>
  <si>
    <t>4月15日(水)</t>
  </si>
  <si>
    <t>ak193</t>
  </si>
  <si>
    <t>ak190</t>
  </si>
  <si>
    <t>2Pスポーツ新聞_v01_どきどき(赤瀬さん)</t>
  </si>
  <si>
    <t>実話BUNKAタブー</t>
  </si>
  <si>
    <t>1C2P</t>
  </si>
  <si>
    <t>4月16日(木)</t>
  </si>
  <si>
    <t>ak191</t>
  </si>
  <si>
    <t>ak194</t>
  </si>
  <si>
    <t>マイウェイ出版</t>
  </si>
  <si>
    <t>人気グラドルお宝セクシャルスキャンダル</t>
  </si>
  <si>
    <t>4C2P</t>
  </si>
  <si>
    <t>ak195</t>
  </si>
  <si>
    <t>ak196</t>
  </si>
  <si>
    <t>一水社</t>
  </si>
  <si>
    <t>2P_対談風_どきどき</t>
  </si>
  <si>
    <t>昭和39年の俺たち</t>
  </si>
  <si>
    <t>4月21日(火)</t>
  </si>
  <si>
    <t>ak197</t>
  </si>
  <si>
    <t>ak198</t>
  </si>
  <si>
    <t>臨時増刊ラヴァーズ</t>
  </si>
  <si>
    <t>4月22日(水)</t>
  </si>
  <si>
    <t>ak199</t>
  </si>
  <si>
    <t>ak200</t>
  </si>
  <si>
    <t>楽楽出版</t>
  </si>
  <si>
    <t>女子アナSCRAMBLE</t>
  </si>
  <si>
    <t>ak201</t>
  </si>
  <si>
    <t>ak202</t>
  </si>
  <si>
    <t>三和出版</t>
  </si>
  <si>
    <t>MEN'S DVD</t>
  </si>
  <si>
    <t>4月27日(月)</t>
  </si>
  <si>
    <t>ak203</t>
  </si>
  <si>
    <t>ak204</t>
  </si>
  <si>
    <t>1P記事(赤瀬尚子さん）</t>
  </si>
  <si>
    <t>50代からの男のゴラク</t>
  </si>
  <si>
    <t>表4　4C1P</t>
  </si>
  <si>
    <t>4月28日(火)</t>
  </si>
  <si>
    <t>ak205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</si>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</sst>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28</v>
      </c>
      <c r="D6" s="180">
        <v>1938000</v>
      </c>
      <c r="E6" s="79">
        <v>1246</v>
      </c>
      <c r="F6" s="79">
        <v>356</v>
      </c>
      <c r="G6" s="79">
        <v>1522</v>
      </c>
      <c r="H6" s="89">
        <v>181</v>
      </c>
      <c r="I6" s="90">
        <v>2</v>
      </c>
      <c r="J6" s="143">
        <f>H6+I6</f>
        <v>183</v>
      </c>
      <c r="K6" s="80">
        <f>IFERROR(J6/G6,"-")</f>
        <v>0.12023653088042</v>
      </c>
      <c r="L6" s="79">
        <v>81</v>
      </c>
      <c r="M6" s="79">
        <v>39</v>
      </c>
      <c r="N6" s="80">
        <f>IFERROR(L6/J6,"-")</f>
        <v>0.44262295081967</v>
      </c>
      <c r="O6" s="81">
        <f>IFERROR(D6/J6,"-")</f>
        <v>10590.163934426</v>
      </c>
      <c r="P6" s="82">
        <v>63</v>
      </c>
      <c r="Q6" s="80">
        <f>IFERROR(P6/J6,"-")</f>
        <v>0.34426229508197</v>
      </c>
      <c r="R6" s="185">
        <v>4255000</v>
      </c>
      <c r="S6" s="186">
        <f>IFERROR(R6/J6,"-")</f>
        <v>23251.366120219</v>
      </c>
      <c r="T6" s="186">
        <f>IFERROR(R6/P6,"-")</f>
        <v>67539.682539683</v>
      </c>
      <c r="U6" s="180">
        <f>IFERROR(R6-D6,"-")</f>
        <v>2317000</v>
      </c>
      <c r="V6" s="83">
        <f>R6/D6</f>
        <v>2.1955624355005</v>
      </c>
      <c r="W6" s="77"/>
      <c r="X6" s="142"/>
    </row>
    <row r="7" spans="1:24">
      <c r="A7" s="78"/>
      <c r="B7" s="84" t="s">
        <v>24</v>
      </c>
      <c r="C7" s="84">
        <v>20</v>
      </c>
      <c r="D7" s="180">
        <v>858000</v>
      </c>
      <c r="E7" s="79">
        <v>844</v>
      </c>
      <c r="F7" s="79">
        <v>349</v>
      </c>
      <c r="G7" s="79">
        <v>842</v>
      </c>
      <c r="H7" s="89">
        <v>139</v>
      </c>
      <c r="I7" s="90">
        <v>2</v>
      </c>
      <c r="J7" s="143">
        <f>H7+I7</f>
        <v>141</v>
      </c>
      <c r="K7" s="80">
        <f>IFERROR(J7/G7,"-")</f>
        <v>0.16745843230404</v>
      </c>
      <c r="L7" s="79">
        <v>48</v>
      </c>
      <c r="M7" s="79">
        <v>27</v>
      </c>
      <c r="N7" s="80">
        <f>IFERROR(L7/J7,"-")</f>
        <v>0.34042553191489</v>
      </c>
      <c r="O7" s="81">
        <f>IFERROR(D7/J7,"-")</f>
        <v>6085.1063829787</v>
      </c>
      <c r="P7" s="82">
        <v>40</v>
      </c>
      <c r="Q7" s="80">
        <f>IFERROR(P7/J7,"-")</f>
        <v>0.28368794326241</v>
      </c>
      <c r="R7" s="185">
        <v>1331780</v>
      </c>
      <c r="S7" s="186">
        <f>IFERROR(R7/J7,"-")</f>
        <v>9445.2482269504</v>
      </c>
      <c r="T7" s="186">
        <f>IFERROR(R7/P7,"-")</f>
        <v>33294.5</v>
      </c>
      <c r="U7" s="180">
        <f>IFERROR(R7-D7,"-")</f>
        <v>473780</v>
      </c>
      <c r="V7" s="83">
        <f>R7/D7</f>
        <v>1.5521911421911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2796000</v>
      </c>
      <c r="E10" s="41">
        <f>SUM(E6:E8)</f>
        <v>2090</v>
      </c>
      <c r="F10" s="41">
        <f>SUM(F6:F8)</f>
        <v>705</v>
      </c>
      <c r="G10" s="41">
        <f>SUM(G6:G8)</f>
        <v>2364</v>
      </c>
      <c r="H10" s="41">
        <f>SUM(H6:H8)</f>
        <v>320</v>
      </c>
      <c r="I10" s="41">
        <f>SUM(I6:I8)</f>
        <v>4</v>
      </c>
      <c r="J10" s="41">
        <f>SUM(J6:J8)</f>
        <v>324</v>
      </c>
      <c r="K10" s="42">
        <f>IFERROR(J10/G10,"-")</f>
        <v>0.13705583756345</v>
      </c>
      <c r="L10" s="76">
        <f>SUM(L6:L8)</f>
        <v>129</v>
      </c>
      <c r="M10" s="76">
        <f>SUM(M6:M8)</f>
        <v>66</v>
      </c>
      <c r="N10" s="42">
        <f>IFERROR(L10/J10,"-")</f>
        <v>0.39814814814815</v>
      </c>
      <c r="O10" s="43">
        <f>IFERROR(D10/J10,"-")</f>
        <v>8629.6296296296</v>
      </c>
      <c r="P10" s="44">
        <f>SUM(P6:P8)</f>
        <v>103</v>
      </c>
      <c r="Q10" s="42">
        <f>IFERROR(P10/J10,"-")</f>
        <v>0.3179012345679</v>
      </c>
      <c r="R10" s="183">
        <f>SUM(R6:R8)</f>
        <v>5586780</v>
      </c>
      <c r="S10" s="183">
        <f>IFERROR(R10/J10,"-")</f>
        <v>17243.148148148</v>
      </c>
      <c r="T10" s="183">
        <f>IFERROR(P10/P10,"-")</f>
        <v>1</v>
      </c>
      <c r="U10" s="183">
        <f>SUM(U6:U8)</f>
        <v>2790780</v>
      </c>
      <c r="V10" s="45">
        <f>IFERROR(R10/D10,"-")</f>
        <v>1.9981330472103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4.2916666666667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88"/>
      <c r="J6" s="180">
        <v>336000</v>
      </c>
      <c r="K6" s="79">
        <v>11</v>
      </c>
      <c r="L6" s="79">
        <v>0</v>
      </c>
      <c r="M6" s="79">
        <v>23</v>
      </c>
      <c r="N6" s="89">
        <v>3</v>
      </c>
      <c r="O6" s="90">
        <v>0</v>
      </c>
      <c r="P6" s="91">
        <f>N6+O6</f>
        <v>3</v>
      </c>
      <c r="Q6" s="80">
        <f>IFERROR(P6/M6,"-")</f>
        <v>0.1304347826087</v>
      </c>
      <c r="R6" s="79">
        <v>1</v>
      </c>
      <c r="S6" s="79">
        <v>2</v>
      </c>
      <c r="T6" s="80">
        <f>IFERROR(R6/(P6),"-")</f>
        <v>0.33333333333333</v>
      </c>
      <c r="U6" s="186">
        <f>IFERROR(J6/SUM(N6:O10),"-")</f>
        <v>12444.444444444</v>
      </c>
      <c r="V6" s="82">
        <v>1</v>
      </c>
      <c r="W6" s="80">
        <f>IF(P6=0,"-",V6/P6)</f>
        <v>0.33333333333333</v>
      </c>
      <c r="X6" s="185">
        <v>43000</v>
      </c>
      <c r="Y6" s="186">
        <f>IFERROR(X6/P6,"-")</f>
        <v>14333.333333333</v>
      </c>
      <c r="Z6" s="186">
        <f>IFERROR(X6/V6,"-")</f>
        <v>43000</v>
      </c>
      <c r="AA6" s="180">
        <f>SUM(X6:X10)-SUM(J6:J10)</f>
        <v>1106000</v>
      </c>
      <c r="AB6" s="83">
        <f>SUM(X6:X10)/SUM(J6:J10)</f>
        <v>4.2916666666667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0.66666666666667</v>
      </c>
      <c r="BP6" s="119">
        <v>1</v>
      </c>
      <c r="BQ6" s="120">
        <f>IFERROR(BP6/BN6,"-")</f>
        <v>0.5</v>
      </c>
      <c r="BR6" s="121">
        <v>43000</v>
      </c>
      <c r="BS6" s="122">
        <f>IFERROR(BR6/BN6,"-")</f>
        <v>21500</v>
      </c>
      <c r="BT6" s="123"/>
      <c r="BU6" s="123"/>
      <c r="BV6" s="123">
        <v>1</v>
      </c>
      <c r="BW6" s="124">
        <v>1</v>
      </c>
      <c r="BX6" s="125">
        <f>IF(P6=0,"",IF(BW6=0,"",(BW6/P6)))</f>
        <v>0.33333333333333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43000</v>
      </c>
      <c r="CQ6" s="139">
        <v>43000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68</v>
      </c>
      <c r="E7" s="189" t="s">
        <v>69</v>
      </c>
      <c r="F7" s="189" t="s">
        <v>64</v>
      </c>
      <c r="G7" s="88" t="s">
        <v>65</v>
      </c>
      <c r="H7" s="88" t="s">
        <v>66</v>
      </c>
      <c r="I7" s="88"/>
      <c r="J7" s="180"/>
      <c r="K7" s="79">
        <v>7</v>
      </c>
      <c r="L7" s="79">
        <v>0</v>
      </c>
      <c r="M7" s="79">
        <v>23</v>
      </c>
      <c r="N7" s="89">
        <v>3</v>
      </c>
      <c r="O7" s="90">
        <v>0</v>
      </c>
      <c r="P7" s="91">
        <f>N7+O7</f>
        <v>3</v>
      </c>
      <c r="Q7" s="80">
        <f>IFERROR(P7/M7,"-")</f>
        <v>0.1304347826087</v>
      </c>
      <c r="R7" s="79">
        <v>3</v>
      </c>
      <c r="S7" s="79">
        <v>0</v>
      </c>
      <c r="T7" s="80">
        <f>IFERROR(R7/(P7),"-")</f>
        <v>1</v>
      </c>
      <c r="U7" s="186"/>
      <c r="V7" s="82">
        <v>2</v>
      </c>
      <c r="W7" s="80">
        <f>IF(P7=0,"-",V7/P7)</f>
        <v>0.66666666666667</v>
      </c>
      <c r="X7" s="185">
        <v>383000</v>
      </c>
      <c r="Y7" s="186">
        <f>IFERROR(X7/P7,"-")</f>
        <v>127666.66666667</v>
      </c>
      <c r="Z7" s="186">
        <f>IFERROR(X7/V7,"-")</f>
        <v>191500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0.33333333333333</v>
      </c>
      <c r="BP7" s="119">
        <v>1</v>
      </c>
      <c r="BQ7" s="120">
        <f>IFERROR(BP7/BN7,"-")</f>
        <v>1</v>
      </c>
      <c r="BR7" s="121">
        <v>8000</v>
      </c>
      <c r="BS7" s="122">
        <f>IFERROR(BR7/BN7,"-")</f>
        <v>8000</v>
      </c>
      <c r="BT7" s="123"/>
      <c r="BU7" s="123">
        <v>1</v>
      </c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1</v>
      </c>
      <c r="CG7" s="132">
        <f>IF(P7=0,"",IF(CF7=0,"",(CF7/P7)))</f>
        <v>0.33333333333333</v>
      </c>
      <c r="CH7" s="133">
        <v>1</v>
      </c>
      <c r="CI7" s="134">
        <f>IFERROR(CH7/CF7,"-")</f>
        <v>1</v>
      </c>
      <c r="CJ7" s="135">
        <v>375000</v>
      </c>
      <c r="CK7" s="136">
        <f>IFERROR(CJ7/CF7,"-")</f>
        <v>375000</v>
      </c>
      <c r="CL7" s="137"/>
      <c r="CM7" s="137"/>
      <c r="CN7" s="137">
        <v>1</v>
      </c>
      <c r="CO7" s="138">
        <v>2</v>
      </c>
      <c r="CP7" s="139">
        <v>383000</v>
      </c>
      <c r="CQ7" s="139">
        <v>375000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189" t="s">
        <v>70</v>
      </c>
      <c r="C8" s="189"/>
      <c r="D8" s="189" t="s">
        <v>71</v>
      </c>
      <c r="E8" s="189" t="s">
        <v>72</v>
      </c>
      <c r="F8" s="189" t="s">
        <v>64</v>
      </c>
      <c r="G8" s="88" t="s">
        <v>65</v>
      </c>
      <c r="H8" s="88" t="s">
        <v>66</v>
      </c>
      <c r="I8" s="88"/>
      <c r="J8" s="180"/>
      <c r="K8" s="79">
        <v>9</v>
      </c>
      <c r="L8" s="79">
        <v>0</v>
      </c>
      <c r="M8" s="79">
        <v>40</v>
      </c>
      <c r="N8" s="89">
        <v>2</v>
      </c>
      <c r="O8" s="90">
        <v>0</v>
      </c>
      <c r="P8" s="91">
        <f>N8+O8</f>
        <v>2</v>
      </c>
      <c r="Q8" s="80">
        <f>IFERROR(P8/M8,"-")</f>
        <v>0.05</v>
      </c>
      <c r="R8" s="79">
        <v>1</v>
      </c>
      <c r="S8" s="79">
        <v>0</v>
      </c>
      <c r="T8" s="80">
        <f>IFERROR(R8/(P8),"-")</f>
        <v>0.5</v>
      </c>
      <c r="U8" s="186"/>
      <c r="V8" s="82">
        <v>2</v>
      </c>
      <c r="W8" s="80">
        <f>IF(P8=0,"-",V8/P8)</f>
        <v>1</v>
      </c>
      <c r="X8" s="185">
        <v>355000</v>
      </c>
      <c r="Y8" s="186">
        <f>IFERROR(X8/P8,"-")</f>
        <v>177500</v>
      </c>
      <c r="Z8" s="186">
        <f>IFERROR(X8/V8,"-")</f>
        <v>177500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>
        <v>1</v>
      </c>
      <c r="BQ8" s="120">
        <f>IFERROR(BP8/BN8,"-")</f>
        <v>1</v>
      </c>
      <c r="BR8" s="121">
        <v>10000</v>
      </c>
      <c r="BS8" s="122">
        <f>IFERROR(BR8/BN8,"-")</f>
        <v>10000</v>
      </c>
      <c r="BT8" s="123"/>
      <c r="BU8" s="123">
        <v>1</v>
      </c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0.5</v>
      </c>
      <c r="CH8" s="133">
        <v>1</v>
      </c>
      <c r="CI8" s="134">
        <f>IFERROR(CH8/CF8,"-")</f>
        <v>1</v>
      </c>
      <c r="CJ8" s="135">
        <v>350000</v>
      </c>
      <c r="CK8" s="136">
        <f>IFERROR(CJ8/CF8,"-")</f>
        <v>350000</v>
      </c>
      <c r="CL8" s="137"/>
      <c r="CM8" s="137"/>
      <c r="CN8" s="137">
        <v>1</v>
      </c>
      <c r="CO8" s="138">
        <v>2</v>
      </c>
      <c r="CP8" s="139">
        <v>355000</v>
      </c>
      <c r="CQ8" s="139">
        <v>350000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73</v>
      </c>
      <c r="C9" s="189"/>
      <c r="D9" s="189" t="s">
        <v>74</v>
      </c>
      <c r="E9" s="189" t="s">
        <v>75</v>
      </c>
      <c r="F9" s="189" t="s">
        <v>64</v>
      </c>
      <c r="G9" s="88" t="s">
        <v>65</v>
      </c>
      <c r="H9" s="88" t="s">
        <v>66</v>
      </c>
      <c r="I9" s="88"/>
      <c r="J9" s="180"/>
      <c r="K9" s="79">
        <v>4</v>
      </c>
      <c r="L9" s="79">
        <v>0</v>
      </c>
      <c r="M9" s="79">
        <v>18</v>
      </c>
      <c r="N9" s="89">
        <v>1</v>
      </c>
      <c r="O9" s="90">
        <v>0</v>
      </c>
      <c r="P9" s="91">
        <f>N9+O9</f>
        <v>1</v>
      </c>
      <c r="Q9" s="80">
        <f>IFERROR(P9/M9,"-")</f>
        <v>0.055555555555556</v>
      </c>
      <c r="R9" s="79">
        <v>1</v>
      </c>
      <c r="S9" s="79">
        <v>0</v>
      </c>
      <c r="T9" s="80">
        <f>IFERROR(R9/(P9),"-")</f>
        <v>1</v>
      </c>
      <c r="U9" s="186"/>
      <c r="V9" s="82">
        <v>1</v>
      </c>
      <c r="W9" s="80">
        <f>IF(P9=0,"-",V9/P9)</f>
        <v>1</v>
      </c>
      <c r="X9" s="185">
        <v>3000</v>
      </c>
      <c r="Y9" s="186">
        <f>IFERROR(X9/P9,"-")</f>
        <v>3000</v>
      </c>
      <c r="Z9" s="186">
        <f>IFERROR(X9/V9,"-")</f>
        <v>3000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1</v>
      </c>
      <c r="BP9" s="119">
        <v>1</v>
      </c>
      <c r="BQ9" s="120">
        <f>IFERROR(BP9/BN9,"-")</f>
        <v>1</v>
      </c>
      <c r="BR9" s="121">
        <v>3000</v>
      </c>
      <c r="BS9" s="122">
        <f>IFERROR(BR9/BN9,"-")</f>
        <v>3000</v>
      </c>
      <c r="BT9" s="123">
        <v>1</v>
      </c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3000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76</v>
      </c>
      <c r="C10" s="189"/>
      <c r="D10" s="189" t="s">
        <v>77</v>
      </c>
      <c r="E10" s="189" t="s">
        <v>77</v>
      </c>
      <c r="F10" s="189" t="s">
        <v>78</v>
      </c>
      <c r="G10" s="88" t="s">
        <v>79</v>
      </c>
      <c r="H10" s="88"/>
      <c r="I10" s="88"/>
      <c r="J10" s="180"/>
      <c r="K10" s="79">
        <v>114</v>
      </c>
      <c r="L10" s="79">
        <v>60</v>
      </c>
      <c r="M10" s="79">
        <v>90</v>
      </c>
      <c r="N10" s="89">
        <v>18</v>
      </c>
      <c r="O10" s="90">
        <v>0</v>
      </c>
      <c r="P10" s="91">
        <f>N10+O10</f>
        <v>18</v>
      </c>
      <c r="Q10" s="80">
        <f>IFERROR(P10/M10,"-")</f>
        <v>0.2</v>
      </c>
      <c r="R10" s="79">
        <v>11</v>
      </c>
      <c r="S10" s="79">
        <v>0</v>
      </c>
      <c r="T10" s="80">
        <f>IFERROR(R10/(P10),"-")</f>
        <v>0.61111111111111</v>
      </c>
      <c r="U10" s="186"/>
      <c r="V10" s="82">
        <v>7</v>
      </c>
      <c r="W10" s="80">
        <f>IF(P10=0,"-",V10/P10)</f>
        <v>0.38888888888889</v>
      </c>
      <c r="X10" s="185">
        <v>658000</v>
      </c>
      <c r="Y10" s="186">
        <f>IFERROR(X10/P10,"-")</f>
        <v>36555.555555556</v>
      </c>
      <c r="Z10" s="186">
        <f>IFERROR(X10/V10,"-")</f>
        <v>94000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5</v>
      </c>
      <c r="BO10" s="118">
        <f>IF(P10=0,"",IF(BN10=0,"",(BN10/P10)))</f>
        <v>0.27777777777778</v>
      </c>
      <c r="BP10" s="119">
        <v>3</v>
      </c>
      <c r="BQ10" s="120">
        <f>IFERROR(BP10/BN10,"-")</f>
        <v>0.6</v>
      </c>
      <c r="BR10" s="121">
        <v>392000</v>
      </c>
      <c r="BS10" s="122">
        <f>IFERROR(BR10/BN10,"-")</f>
        <v>78400</v>
      </c>
      <c r="BT10" s="123">
        <v>1</v>
      </c>
      <c r="BU10" s="123"/>
      <c r="BV10" s="123">
        <v>2</v>
      </c>
      <c r="BW10" s="124">
        <v>8</v>
      </c>
      <c r="BX10" s="125">
        <f>IF(P10=0,"",IF(BW10=0,"",(BW10/P10)))</f>
        <v>0.44444444444444</v>
      </c>
      <c r="BY10" s="126">
        <v>2</v>
      </c>
      <c r="BZ10" s="127">
        <f>IFERROR(BY10/BW10,"-")</f>
        <v>0.25</v>
      </c>
      <c r="CA10" s="128">
        <v>98000</v>
      </c>
      <c r="CB10" s="129">
        <f>IFERROR(CA10/BW10,"-")</f>
        <v>12250</v>
      </c>
      <c r="CC10" s="130"/>
      <c r="CD10" s="130">
        <v>1</v>
      </c>
      <c r="CE10" s="130">
        <v>1</v>
      </c>
      <c r="CF10" s="131">
        <v>5</v>
      </c>
      <c r="CG10" s="132">
        <f>IF(P10=0,"",IF(CF10=0,"",(CF10/P10)))</f>
        <v>0.27777777777778</v>
      </c>
      <c r="CH10" s="133">
        <v>2</v>
      </c>
      <c r="CI10" s="134">
        <f>IFERROR(CH10/CF10,"-")</f>
        <v>0.4</v>
      </c>
      <c r="CJ10" s="135">
        <v>168000</v>
      </c>
      <c r="CK10" s="136">
        <f>IFERROR(CJ10/CF10,"-")</f>
        <v>33600</v>
      </c>
      <c r="CL10" s="137"/>
      <c r="CM10" s="137"/>
      <c r="CN10" s="137">
        <v>2</v>
      </c>
      <c r="CO10" s="138">
        <v>7</v>
      </c>
      <c r="CP10" s="139">
        <v>658000</v>
      </c>
      <c r="CQ10" s="139">
        <v>318000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0.79166666666667</v>
      </c>
      <c r="B11" s="189" t="s">
        <v>80</v>
      </c>
      <c r="C11" s="189"/>
      <c r="D11" s="189"/>
      <c r="E11" s="189"/>
      <c r="F11" s="189" t="s">
        <v>64</v>
      </c>
      <c r="G11" s="88" t="s">
        <v>81</v>
      </c>
      <c r="H11" s="88" t="s">
        <v>82</v>
      </c>
      <c r="I11" s="88" t="s">
        <v>83</v>
      </c>
      <c r="J11" s="180">
        <v>216000</v>
      </c>
      <c r="K11" s="79">
        <v>14</v>
      </c>
      <c r="L11" s="79">
        <v>0</v>
      </c>
      <c r="M11" s="79">
        <v>57</v>
      </c>
      <c r="N11" s="89">
        <v>7</v>
      </c>
      <c r="O11" s="90">
        <v>0</v>
      </c>
      <c r="P11" s="91">
        <f>N11+O11</f>
        <v>7</v>
      </c>
      <c r="Q11" s="80">
        <f>IFERROR(P11/M11,"-")</f>
        <v>0.12280701754386</v>
      </c>
      <c r="R11" s="79">
        <v>2</v>
      </c>
      <c r="S11" s="79">
        <v>2</v>
      </c>
      <c r="T11" s="80">
        <f>IFERROR(R11/(P11),"-")</f>
        <v>0.28571428571429</v>
      </c>
      <c r="U11" s="186">
        <f>IFERROR(J11/SUM(N11:O12),"-")</f>
        <v>19636.363636364</v>
      </c>
      <c r="V11" s="82">
        <v>2</v>
      </c>
      <c r="W11" s="80">
        <f>IF(P11=0,"-",V11/P11)</f>
        <v>0.28571428571429</v>
      </c>
      <c r="X11" s="185">
        <v>13000</v>
      </c>
      <c r="Y11" s="186">
        <f>IFERROR(X11/P11,"-")</f>
        <v>1857.1428571429</v>
      </c>
      <c r="Z11" s="186">
        <f>IFERROR(X11/V11,"-")</f>
        <v>6500</v>
      </c>
      <c r="AA11" s="180">
        <f>SUM(X11:X12)-SUM(J11:J12)</f>
        <v>-45000</v>
      </c>
      <c r="AB11" s="83">
        <f>SUM(X11:X12)/SUM(J11:J12)</f>
        <v>0.79166666666667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0.14285714285714</v>
      </c>
      <c r="AX11" s="104">
        <v>1</v>
      </c>
      <c r="AY11" s="106">
        <f>IFERROR(AX11/AV11,"-")</f>
        <v>1</v>
      </c>
      <c r="AZ11" s="107">
        <v>10000</v>
      </c>
      <c r="BA11" s="108">
        <f>IFERROR(AZ11/AV11,"-")</f>
        <v>10000</v>
      </c>
      <c r="BB11" s="109"/>
      <c r="BC11" s="109">
        <v>1</v>
      </c>
      <c r="BD11" s="109"/>
      <c r="BE11" s="110">
        <v>1</v>
      </c>
      <c r="BF11" s="111">
        <f>IF(P11=0,"",IF(BE11=0,"",(BE11/P11)))</f>
        <v>0.14285714285714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0.57142857142857</v>
      </c>
      <c r="BP11" s="119">
        <v>1</v>
      </c>
      <c r="BQ11" s="120">
        <f>IFERROR(BP11/BN11,"-")</f>
        <v>0.25</v>
      </c>
      <c r="BR11" s="121">
        <v>3000</v>
      </c>
      <c r="BS11" s="122">
        <f>IFERROR(BR11/BN11,"-")</f>
        <v>750</v>
      </c>
      <c r="BT11" s="123">
        <v>1</v>
      </c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>
        <v>1</v>
      </c>
      <c r="CG11" s="132">
        <f>IF(P11=0,"",IF(CF11=0,"",(CF11/P11)))</f>
        <v>0.14285714285714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2</v>
      </c>
      <c r="CP11" s="139">
        <v>13000</v>
      </c>
      <c r="CQ11" s="139">
        <v>10000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84</v>
      </c>
      <c r="C12" s="189"/>
      <c r="D12" s="189"/>
      <c r="E12" s="189"/>
      <c r="F12" s="189" t="s">
        <v>78</v>
      </c>
      <c r="G12" s="88"/>
      <c r="H12" s="88"/>
      <c r="I12" s="88"/>
      <c r="J12" s="180"/>
      <c r="K12" s="79">
        <v>38</v>
      </c>
      <c r="L12" s="79">
        <v>19</v>
      </c>
      <c r="M12" s="79">
        <v>12</v>
      </c>
      <c r="N12" s="89">
        <v>4</v>
      </c>
      <c r="O12" s="90">
        <v>0</v>
      </c>
      <c r="P12" s="91">
        <f>N12+O12</f>
        <v>4</v>
      </c>
      <c r="Q12" s="80">
        <f>IFERROR(P12/M12,"-")</f>
        <v>0.33333333333333</v>
      </c>
      <c r="R12" s="79">
        <v>3</v>
      </c>
      <c r="S12" s="79">
        <v>0</v>
      </c>
      <c r="T12" s="80">
        <f>IFERROR(R12/(P12),"-")</f>
        <v>0.75</v>
      </c>
      <c r="U12" s="186"/>
      <c r="V12" s="82">
        <v>2</v>
      </c>
      <c r="W12" s="80">
        <f>IF(P12=0,"-",V12/P12)</f>
        <v>0.5</v>
      </c>
      <c r="X12" s="185">
        <v>158000</v>
      </c>
      <c r="Y12" s="186">
        <f>IFERROR(X12/P12,"-")</f>
        <v>39500</v>
      </c>
      <c r="Z12" s="186">
        <f>IFERROR(X12/V12,"-")</f>
        <v>79000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0.25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3</v>
      </c>
      <c r="BX12" s="125">
        <f>IF(P12=0,"",IF(BW12=0,"",(BW12/P12)))</f>
        <v>0.75</v>
      </c>
      <c r="BY12" s="126">
        <v>2</v>
      </c>
      <c r="BZ12" s="127">
        <f>IFERROR(BY12/BW12,"-")</f>
        <v>0.66666666666667</v>
      </c>
      <c r="CA12" s="128">
        <v>163000</v>
      </c>
      <c r="CB12" s="129">
        <f>IFERROR(CA12/BW12,"-")</f>
        <v>54333.333333333</v>
      </c>
      <c r="CC12" s="130"/>
      <c r="CD12" s="130">
        <v>1</v>
      </c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158000</v>
      </c>
      <c r="CQ12" s="139">
        <v>155000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>
        <f>AB13</f>
        <v>1.725</v>
      </c>
      <c r="B13" s="189" t="s">
        <v>85</v>
      </c>
      <c r="C13" s="189"/>
      <c r="D13" s="189" t="s">
        <v>86</v>
      </c>
      <c r="E13" s="189" t="s">
        <v>87</v>
      </c>
      <c r="F13" s="189" t="s">
        <v>64</v>
      </c>
      <c r="G13" s="88" t="s">
        <v>88</v>
      </c>
      <c r="H13" s="88" t="s">
        <v>89</v>
      </c>
      <c r="I13" s="88" t="s">
        <v>90</v>
      </c>
      <c r="J13" s="180">
        <v>360000</v>
      </c>
      <c r="K13" s="79">
        <v>15</v>
      </c>
      <c r="L13" s="79">
        <v>0</v>
      </c>
      <c r="M13" s="79">
        <v>100</v>
      </c>
      <c r="N13" s="89">
        <v>5</v>
      </c>
      <c r="O13" s="90">
        <v>1</v>
      </c>
      <c r="P13" s="91">
        <f>N13+O13</f>
        <v>6</v>
      </c>
      <c r="Q13" s="80">
        <f>IFERROR(P13/M13,"-")</f>
        <v>0.06</v>
      </c>
      <c r="R13" s="79">
        <v>1</v>
      </c>
      <c r="S13" s="79">
        <v>2</v>
      </c>
      <c r="T13" s="80">
        <f>IFERROR(R13/(P13),"-")</f>
        <v>0.16666666666667</v>
      </c>
      <c r="U13" s="186">
        <f>IFERROR(J13/SUM(N13:O17),"-")</f>
        <v>10588.235294118</v>
      </c>
      <c r="V13" s="82">
        <v>2</v>
      </c>
      <c r="W13" s="80">
        <f>IF(P13=0,"-",V13/P13)</f>
        <v>0.33333333333333</v>
      </c>
      <c r="X13" s="185">
        <v>223000</v>
      </c>
      <c r="Y13" s="186">
        <f>IFERROR(X13/P13,"-")</f>
        <v>37166.666666667</v>
      </c>
      <c r="Z13" s="186">
        <f>IFERROR(X13/V13,"-")</f>
        <v>111500</v>
      </c>
      <c r="AA13" s="180">
        <f>SUM(X13:X17)-SUM(J13:J17)</f>
        <v>261000</v>
      </c>
      <c r="AB13" s="83">
        <f>SUM(X13:X17)/SUM(J13:J17)</f>
        <v>1.725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0.16666666666667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0.16666666666667</v>
      </c>
      <c r="BG13" s="110">
        <v>1</v>
      </c>
      <c r="BH13" s="112">
        <f>IFERROR(BG13/BE13,"-")</f>
        <v>1</v>
      </c>
      <c r="BI13" s="113">
        <v>200000</v>
      </c>
      <c r="BJ13" s="114">
        <f>IFERROR(BI13/BE13,"-")</f>
        <v>200000</v>
      </c>
      <c r="BK13" s="115"/>
      <c r="BL13" s="115"/>
      <c r="BM13" s="115">
        <v>1</v>
      </c>
      <c r="BN13" s="117">
        <v>2</v>
      </c>
      <c r="BO13" s="118">
        <f>IF(P13=0,"",IF(BN13=0,"",(BN13/P13)))</f>
        <v>0.33333333333333</v>
      </c>
      <c r="BP13" s="119">
        <v>1</v>
      </c>
      <c r="BQ13" s="120">
        <f>IFERROR(BP13/BN13,"-")</f>
        <v>0.5</v>
      </c>
      <c r="BR13" s="121">
        <v>23000</v>
      </c>
      <c r="BS13" s="122">
        <f>IFERROR(BR13/BN13,"-")</f>
        <v>11500</v>
      </c>
      <c r="BT13" s="123"/>
      <c r="BU13" s="123"/>
      <c r="BV13" s="123">
        <v>1</v>
      </c>
      <c r="BW13" s="124">
        <v>2</v>
      </c>
      <c r="BX13" s="125">
        <f>IF(P13=0,"",IF(BW13=0,"",(BW13/P13)))</f>
        <v>0.33333333333333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223000</v>
      </c>
      <c r="CQ13" s="139">
        <v>200000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189" t="s">
        <v>91</v>
      </c>
      <c r="C14" s="189"/>
      <c r="D14" s="189" t="s">
        <v>92</v>
      </c>
      <c r="E14" s="189" t="s">
        <v>93</v>
      </c>
      <c r="F14" s="189" t="s">
        <v>64</v>
      </c>
      <c r="G14" s="88"/>
      <c r="H14" s="88" t="s">
        <v>89</v>
      </c>
      <c r="I14" s="88"/>
      <c r="J14" s="180"/>
      <c r="K14" s="79">
        <v>14</v>
      </c>
      <c r="L14" s="79">
        <v>0</v>
      </c>
      <c r="M14" s="79">
        <v>59</v>
      </c>
      <c r="N14" s="89">
        <v>3</v>
      </c>
      <c r="O14" s="90">
        <v>0</v>
      </c>
      <c r="P14" s="91">
        <f>N14+O14</f>
        <v>3</v>
      </c>
      <c r="Q14" s="80">
        <f>IFERROR(P14/M14,"-")</f>
        <v>0.050847457627119</v>
      </c>
      <c r="R14" s="79">
        <v>1</v>
      </c>
      <c r="S14" s="79">
        <v>1</v>
      </c>
      <c r="T14" s="80">
        <f>IFERROR(R14/(P14),"-")</f>
        <v>0.33333333333333</v>
      </c>
      <c r="U14" s="186"/>
      <c r="V14" s="82">
        <v>1</v>
      </c>
      <c r="W14" s="80">
        <f>IF(P14=0,"-",V14/P14)</f>
        <v>0.33333333333333</v>
      </c>
      <c r="X14" s="185">
        <v>190000</v>
      </c>
      <c r="Y14" s="186">
        <f>IFERROR(X14/P14,"-")</f>
        <v>63333.333333333</v>
      </c>
      <c r="Z14" s="186">
        <f>IFERROR(X14/V14,"-")</f>
        <v>190000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0.33333333333333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0.33333333333333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0.33333333333333</v>
      </c>
      <c r="BP14" s="119">
        <v>1</v>
      </c>
      <c r="BQ14" s="120">
        <f>IFERROR(BP14/BN14,"-")</f>
        <v>1</v>
      </c>
      <c r="BR14" s="121">
        <v>190000</v>
      </c>
      <c r="BS14" s="122">
        <f>IFERROR(BR14/BN14,"-")</f>
        <v>190000</v>
      </c>
      <c r="BT14" s="123"/>
      <c r="BU14" s="123"/>
      <c r="BV14" s="123">
        <v>1</v>
      </c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190000</v>
      </c>
      <c r="CQ14" s="139">
        <v>190000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189" t="s">
        <v>94</v>
      </c>
      <c r="C15" s="189"/>
      <c r="D15" s="189" t="s">
        <v>95</v>
      </c>
      <c r="E15" s="189" t="s">
        <v>96</v>
      </c>
      <c r="F15" s="189" t="s">
        <v>64</v>
      </c>
      <c r="G15" s="88"/>
      <c r="H15" s="88" t="s">
        <v>89</v>
      </c>
      <c r="I15" s="88"/>
      <c r="J15" s="180"/>
      <c r="K15" s="79">
        <v>9</v>
      </c>
      <c r="L15" s="79">
        <v>0</v>
      </c>
      <c r="M15" s="79">
        <v>49</v>
      </c>
      <c r="N15" s="89">
        <v>3</v>
      </c>
      <c r="O15" s="90">
        <v>0</v>
      </c>
      <c r="P15" s="91">
        <f>N15+O15</f>
        <v>3</v>
      </c>
      <c r="Q15" s="80">
        <f>IFERROR(P15/M15,"-")</f>
        <v>0.061224489795918</v>
      </c>
      <c r="R15" s="79">
        <v>2</v>
      </c>
      <c r="S15" s="79">
        <v>1</v>
      </c>
      <c r="T15" s="80">
        <f>IFERROR(R15/(P15),"-")</f>
        <v>0.66666666666667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0.33333333333333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0.66666666666667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97</v>
      </c>
      <c r="C16" s="189"/>
      <c r="D16" s="189" t="s">
        <v>98</v>
      </c>
      <c r="E16" s="189" t="s">
        <v>99</v>
      </c>
      <c r="F16" s="189" t="s">
        <v>64</v>
      </c>
      <c r="G16" s="88"/>
      <c r="H16" s="88" t="s">
        <v>89</v>
      </c>
      <c r="I16" s="88"/>
      <c r="J16" s="180"/>
      <c r="K16" s="79">
        <v>15</v>
      </c>
      <c r="L16" s="79">
        <v>0</v>
      </c>
      <c r="M16" s="79">
        <v>83</v>
      </c>
      <c r="N16" s="89">
        <v>3</v>
      </c>
      <c r="O16" s="90">
        <v>0</v>
      </c>
      <c r="P16" s="91">
        <f>N16+O16</f>
        <v>3</v>
      </c>
      <c r="Q16" s="80">
        <f>IFERROR(P16/M16,"-")</f>
        <v>0.036144578313253</v>
      </c>
      <c r="R16" s="79">
        <v>1</v>
      </c>
      <c r="S16" s="79">
        <v>2</v>
      </c>
      <c r="T16" s="80">
        <f>IFERROR(R16/(P16),"-")</f>
        <v>0.33333333333333</v>
      </c>
      <c r="U16" s="186"/>
      <c r="V16" s="82">
        <v>1</v>
      </c>
      <c r="W16" s="80">
        <f>IF(P16=0,"-",V16/P16)</f>
        <v>0.33333333333333</v>
      </c>
      <c r="X16" s="185">
        <v>3000</v>
      </c>
      <c r="Y16" s="186">
        <f>IFERROR(X16/P16,"-")</f>
        <v>1000</v>
      </c>
      <c r="Z16" s="186">
        <f>IFERROR(X16/V16,"-")</f>
        <v>3000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0.33333333333333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2</v>
      </c>
      <c r="BX16" s="125">
        <f>IF(P16=0,"",IF(BW16=0,"",(BW16/P16)))</f>
        <v>0.66666666666667</v>
      </c>
      <c r="BY16" s="126">
        <v>1</v>
      </c>
      <c r="BZ16" s="127">
        <f>IFERROR(BY16/BW16,"-")</f>
        <v>0.5</v>
      </c>
      <c r="CA16" s="128">
        <v>3000</v>
      </c>
      <c r="CB16" s="129">
        <f>IFERROR(CA16/BW16,"-")</f>
        <v>1500</v>
      </c>
      <c r="CC16" s="130">
        <v>1</v>
      </c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3000</v>
      </c>
      <c r="CQ16" s="139">
        <v>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100</v>
      </c>
      <c r="C17" s="189"/>
      <c r="D17" s="189" t="s">
        <v>77</v>
      </c>
      <c r="E17" s="189" t="s">
        <v>77</v>
      </c>
      <c r="F17" s="189" t="s">
        <v>78</v>
      </c>
      <c r="G17" s="88"/>
      <c r="H17" s="88"/>
      <c r="I17" s="88"/>
      <c r="J17" s="180"/>
      <c r="K17" s="79">
        <v>328</v>
      </c>
      <c r="L17" s="79">
        <v>93</v>
      </c>
      <c r="M17" s="79">
        <v>66</v>
      </c>
      <c r="N17" s="89">
        <v>19</v>
      </c>
      <c r="O17" s="90">
        <v>0</v>
      </c>
      <c r="P17" s="91">
        <f>N17+O17</f>
        <v>19</v>
      </c>
      <c r="Q17" s="80">
        <f>IFERROR(P17/M17,"-")</f>
        <v>0.28787878787879</v>
      </c>
      <c r="R17" s="79">
        <v>9</v>
      </c>
      <c r="S17" s="79">
        <v>2</v>
      </c>
      <c r="T17" s="80">
        <f>IFERROR(R17/(P17),"-")</f>
        <v>0.47368421052632</v>
      </c>
      <c r="U17" s="186"/>
      <c r="V17" s="82">
        <v>7</v>
      </c>
      <c r="W17" s="80">
        <f>IF(P17=0,"-",V17/P17)</f>
        <v>0.36842105263158</v>
      </c>
      <c r="X17" s="185">
        <v>205000</v>
      </c>
      <c r="Y17" s="186">
        <f>IFERROR(X17/P17,"-")</f>
        <v>10789.473684211</v>
      </c>
      <c r="Z17" s="186">
        <f>IFERROR(X17/V17,"-")</f>
        <v>29285.714285714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0.052631578947368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0.052631578947368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</v>
      </c>
      <c r="BF17" s="111">
        <f>IF(P17=0,"",IF(BE17=0,"",(BE17/P17)))</f>
        <v>0.052631578947368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7</v>
      </c>
      <c r="BO17" s="118">
        <f>IF(P17=0,"",IF(BN17=0,"",(BN17/P17)))</f>
        <v>0.36842105263158</v>
      </c>
      <c r="BP17" s="119">
        <v>3</v>
      </c>
      <c r="BQ17" s="120">
        <f>IFERROR(BP17/BN17,"-")</f>
        <v>0.42857142857143</v>
      </c>
      <c r="BR17" s="121">
        <v>105000</v>
      </c>
      <c r="BS17" s="122">
        <f>IFERROR(BR17/BN17,"-")</f>
        <v>15000</v>
      </c>
      <c r="BT17" s="123"/>
      <c r="BU17" s="123">
        <v>1</v>
      </c>
      <c r="BV17" s="123">
        <v>2</v>
      </c>
      <c r="BW17" s="124">
        <v>7</v>
      </c>
      <c r="BX17" s="125">
        <f>IF(P17=0,"",IF(BW17=0,"",(BW17/P17)))</f>
        <v>0.36842105263158</v>
      </c>
      <c r="BY17" s="126">
        <v>3</v>
      </c>
      <c r="BZ17" s="127">
        <f>IFERROR(BY17/BW17,"-")</f>
        <v>0.42857142857143</v>
      </c>
      <c r="CA17" s="128">
        <v>31000</v>
      </c>
      <c r="CB17" s="129">
        <f>IFERROR(CA17/BW17,"-")</f>
        <v>4428.5714285714</v>
      </c>
      <c r="CC17" s="130">
        <v>1</v>
      </c>
      <c r="CD17" s="130">
        <v>2</v>
      </c>
      <c r="CE17" s="130"/>
      <c r="CF17" s="131">
        <v>2</v>
      </c>
      <c r="CG17" s="132">
        <f>IF(P17=0,"",IF(CF17=0,"",(CF17/P17)))</f>
        <v>0.10526315789474</v>
      </c>
      <c r="CH17" s="133">
        <v>1</v>
      </c>
      <c r="CI17" s="134">
        <f>IFERROR(CH17/CF17,"-")</f>
        <v>0.5</v>
      </c>
      <c r="CJ17" s="135">
        <v>69000</v>
      </c>
      <c r="CK17" s="136">
        <f>IFERROR(CJ17/CF17,"-")</f>
        <v>34500</v>
      </c>
      <c r="CL17" s="137"/>
      <c r="CM17" s="137"/>
      <c r="CN17" s="137">
        <v>1</v>
      </c>
      <c r="CO17" s="138">
        <v>7</v>
      </c>
      <c r="CP17" s="139">
        <v>205000</v>
      </c>
      <c r="CQ17" s="139">
        <v>70000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1.4807692307692</v>
      </c>
      <c r="B18" s="189" t="s">
        <v>101</v>
      </c>
      <c r="C18" s="189"/>
      <c r="D18" s="189" t="s">
        <v>86</v>
      </c>
      <c r="E18" s="189" t="s">
        <v>87</v>
      </c>
      <c r="F18" s="189" t="s">
        <v>64</v>
      </c>
      <c r="G18" s="88" t="s">
        <v>102</v>
      </c>
      <c r="H18" s="88" t="s">
        <v>103</v>
      </c>
      <c r="I18" s="88" t="s">
        <v>104</v>
      </c>
      <c r="J18" s="180">
        <v>312000</v>
      </c>
      <c r="K18" s="79">
        <v>19</v>
      </c>
      <c r="L18" s="79">
        <v>0</v>
      </c>
      <c r="M18" s="79">
        <v>68</v>
      </c>
      <c r="N18" s="89">
        <v>10</v>
      </c>
      <c r="O18" s="90">
        <v>0</v>
      </c>
      <c r="P18" s="91">
        <f>N18+O18</f>
        <v>10</v>
      </c>
      <c r="Q18" s="80">
        <f>IFERROR(P18/M18,"-")</f>
        <v>0.14705882352941</v>
      </c>
      <c r="R18" s="79">
        <v>2</v>
      </c>
      <c r="S18" s="79">
        <v>6</v>
      </c>
      <c r="T18" s="80">
        <f>IFERROR(R18/(P18),"-")</f>
        <v>0.2</v>
      </c>
      <c r="U18" s="186">
        <f>IFERROR(J18/SUM(N18:O21),"-")</f>
        <v>7090.9090909091</v>
      </c>
      <c r="V18" s="82">
        <v>2</v>
      </c>
      <c r="W18" s="80">
        <f>IF(P18=0,"-",V18/P18)</f>
        <v>0.2</v>
      </c>
      <c r="X18" s="185">
        <v>43000</v>
      </c>
      <c r="Y18" s="186">
        <f>IFERROR(X18/P18,"-")</f>
        <v>4300</v>
      </c>
      <c r="Z18" s="186">
        <f>IFERROR(X18/V18,"-")</f>
        <v>21500</v>
      </c>
      <c r="AA18" s="180">
        <f>SUM(X18:X21)-SUM(J18:J21)</f>
        <v>150000</v>
      </c>
      <c r="AB18" s="83">
        <f>SUM(X18:X21)/SUM(J18:J21)</f>
        <v>1.4807692307692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3</v>
      </c>
      <c r="BF18" s="111">
        <f>IF(P18=0,"",IF(BE18=0,"",(BE18/P18)))</f>
        <v>0.3</v>
      </c>
      <c r="BG18" s="110">
        <v>2</v>
      </c>
      <c r="BH18" s="112">
        <f>IFERROR(BG18/BE18,"-")</f>
        <v>0.66666666666667</v>
      </c>
      <c r="BI18" s="113">
        <v>43000</v>
      </c>
      <c r="BJ18" s="114">
        <f>IFERROR(BI18/BE18,"-")</f>
        <v>14333.333333333</v>
      </c>
      <c r="BK18" s="115">
        <v>1</v>
      </c>
      <c r="BL18" s="115"/>
      <c r="BM18" s="115">
        <v>1</v>
      </c>
      <c r="BN18" s="117">
        <v>5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0.2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43000</v>
      </c>
      <c r="CQ18" s="139">
        <v>38000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105</v>
      </c>
      <c r="C19" s="189"/>
      <c r="D19" s="189" t="s">
        <v>92</v>
      </c>
      <c r="E19" s="189" t="s">
        <v>93</v>
      </c>
      <c r="F19" s="189" t="s">
        <v>64</v>
      </c>
      <c r="G19" s="88"/>
      <c r="H19" s="88" t="s">
        <v>103</v>
      </c>
      <c r="I19" s="88" t="s">
        <v>106</v>
      </c>
      <c r="J19" s="180"/>
      <c r="K19" s="79">
        <v>22</v>
      </c>
      <c r="L19" s="79">
        <v>0</v>
      </c>
      <c r="M19" s="79">
        <v>74</v>
      </c>
      <c r="N19" s="89">
        <v>7</v>
      </c>
      <c r="O19" s="90">
        <v>0</v>
      </c>
      <c r="P19" s="91">
        <f>N19+O19</f>
        <v>7</v>
      </c>
      <c r="Q19" s="80">
        <f>IFERROR(P19/M19,"-")</f>
        <v>0.094594594594595</v>
      </c>
      <c r="R19" s="79">
        <v>5</v>
      </c>
      <c r="S19" s="79">
        <v>0</v>
      </c>
      <c r="T19" s="80">
        <f>IFERROR(R19/(P19),"-")</f>
        <v>0.71428571428571</v>
      </c>
      <c r="U19" s="186"/>
      <c r="V19" s="82">
        <v>2</v>
      </c>
      <c r="W19" s="80">
        <f>IF(P19=0,"-",V19/P19)</f>
        <v>0.28571428571429</v>
      </c>
      <c r="X19" s="185">
        <v>16000</v>
      </c>
      <c r="Y19" s="186">
        <f>IFERROR(X19/P19,"-")</f>
        <v>2285.7142857143</v>
      </c>
      <c r="Z19" s="186">
        <f>IFERROR(X19/V19,"-")</f>
        <v>8000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3</v>
      </c>
      <c r="AW19" s="105">
        <f>IF(P19=0,"",IF(AV19=0,"",(AV19/P19)))</f>
        <v>0.42857142857143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1</v>
      </c>
      <c r="BF19" s="111">
        <f>IF(P19=0,"",IF(BE19=0,"",(BE19/P19)))</f>
        <v>0.14285714285714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0.28571428571429</v>
      </c>
      <c r="BP19" s="119">
        <v>1</v>
      </c>
      <c r="BQ19" s="120">
        <f>IFERROR(BP19/BN19,"-")</f>
        <v>0.5</v>
      </c>
      <c r="BR19" s="121">
        <v>8000</v>
      </c>
      <c r="BS19" s="122">
        <f>IFERROR(BR19/BN19,"-")</f>
        <v>4000</v>
      </c>
      <c r="BT19" s="123"/>
      <c r="BU19" s="123">
        <v>1</v>
      </c>
      <c r="BV19" s="123"/>
      <c r="BW19" s="124">
        <v>1</v>
      </c>
      <c r="BX19" s="125">
        <f>IF(P19=0,"",IF(BW19=0,"",(BW19/P19)))</f>
        <v>0.14285714285714</v>
      </c>
      <c r="BY19" s="126">
        <v>1</v>
      </c>
      <c r="BZ19" s="127">
        <f>IFERROR(BY19/BW19,"-")</f>
        <v>1</v>
      </c>
      <c r="CA19" s="128">
        <v>8000</v>
      </c>
      <c r="CB19" s="129">
        <f>IFERROR(CA19/BW19,"-")</f>
        <v>8000</v>
      </c>
      <c r="CC19" s="130"/>
      <c r="CD19" s="130">
        <v>1</v>
      </c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16000</v>
      </c>
      <c r="CQ19" s="139">
        <v>8000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107</v>
      </c>
      <c r="C20" s="189"/>
      <c r="D20" s="189" t="s">
        <v>108</v>
      </c>
      <c r="E20" s="189" t="s">
        <v>109</v>
      </c>
      <c r="F20" s="189" t="s">
        <v>64</v>
      </c>
      <c r="G20" s="88"/>
      <c r="H20" s="88" t="s">
        <v>103</v>
      </c>
      <c r="I20" s="88" t="s">
        <v>110</v>
      </c>
      <c r="J20" s="180"/>
      <c r="K20" s="79">
        <v>9</v>
      </c>
      <c r="L20" s="79">
        <v>0</v>
      </c>
      <c r="M20" s="79">
        <v>59</v>
      </c>
      <c r="N20" s="89">
        <v>6</v>
      </c>
      <c r="O20" s="90">
        <v>0</v>
      </c>
      <c r="P20" s="91">
        <f>N20+O20</f>
        <v>6</v>
      </c>
      <c r="Q20" s="80">
        <f>IFERROR(P20/M20,"-")</f>
        <v>0.10169491525424</v>
      </c>
      <c r="R20" s="79">
        <v>1</v>
      </c>
      <c r="S20" s="79">
        <v>3</v>
      </c>
      <c r="T20" s="80">
        <f>IFERROR(R20/(P20),"-")</f>
        <v>0.16666666666667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3</v>
      </c>
      <c r="AW20" s="105">
        <f>IF(P20=0,"",IF(AV20=0,"",(AV20/P20)))</f>
        <v>0.5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2</v>
      </c>
      <c r="BF20" s="111">
        <f>IF(P20=0,"",IF(BE20=0,"",(BE20/P20)))</f>
        <v>0.33333333333333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0.16666666666667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111</v>
      </c>
      <c r="C21" s="189"/>
      <c r="D21" s="189" t="s">
        <v>77</v>
      </c>
      <c r="E21" s="189" t="s">
        <v>77</v>
      </c>
      <c r="F21" s="189" t="s">
        <v>78</v>
      </c>
      <c r="G21" s="88"/>
      <c r="H21" s="88"/>
      <c r="I21" s="88"/>
      <c r="J21" s="180"/>
      <c r="K21" s="79">
        <v>231</v>
      </c>
      <c r="L21" s="79">
        <v>79</v>
      </c>
      <c r="M21" s="79">
        <v>107</v>
      </c>
      <c r="N21" s="89">
        <v>20</v>
      </c>
      <c r="O21" s="90">
        <v>1</v>
      </c>
      <c r="P21" s="91">
        <f>N21+O21</f>
        <v>21</v>
      </c>
      <c r="Q21" s="80">
        <f>IFERROR(P21/M21,"-")</f>
        <v>0.19626168224299</v>
      </c>
      <c r="R21" s="79">
        <v>14</v>
      </c>
      <c r="S21" s="79">
        <v>1</v>
      </c>
      <c r="T21" s="80">
        <f>IFERROR(R21/(P21),"-")</f>
        <v>0.66666666666667</v>
      </c>
      <c r="U21" s="186"/>
      <c r="V21" s="82">
        <v>9</v>
      </c>
      <c r="W21" s="80">
        <f>IF(P21=0,"-",V21/P21)</f>
        <v>0.42857142857143</v>
      </c>
      <c r="X21" s="185">
        <v>403000</v>
      </c>
      <c r="Y21" s="186">
        <f>IFERROR(X21/P21,"-")</f>
        <v>19190.476190476</v>
      </c>
      <c r="Z21" s="186">
        <f>IFERROR(X21/V21,"-")</f>
        <v>44777.777777778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2</v>
      </c>
      <c r="AW21" s="105">
        <f>IF(P21=0,"",IF(AV21=0,"",(AV21/P21)))</f>
        <v>0.095238095238095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4</v>
      </c>
      <c r="BF21" s="111">
        <f>IF(P21=0,"",IF(BE21=0,"",(BE21/P21)))</f>
        <v>0.19047619047619</v>
      </c>
      <c r="BG21" s="110">
        <v>1</v>
      </c>
      <c r="BH21" s="112">
        <f>IFERROR(BG21/BE21,"-")</f>
        <v>0.25</v>
      </c>
      <c r="BI21" s="113">
        <v>124000</v>
      </c>
      <c r="BJ21" s="114">
        <f>IFERROR(BI21/BE21,"-")</f>
        <v>31000</v>
      </c>
      <c r="BK21" s="115"/>
      <c r="BL21" s="115"/>
      <c r="BM21" s="115">
        <v>1</v>
      </c>
      <c r="BN21" s="117">
        <v>9</v>
      </c>
      <c r="BO21" s="118">
        <f>IF(P21=0,"",IF(BN21=0,"",(BN21/P21)))</f>
        <v>0.42857142857143</v>
      </c>
      <c r="BP21" s="119">
        <v>3</v>
      </c>
      <c r="BQ21" s="120">
        <f>IFERROR(BP21/BN21,"-")</f>
        <v>0.33333333333333</v>
      </c>
      <c r="BR21" s="121">
        <v>61000</v>
      </c>
      <c r="BS21" s="122">
        <f>IFERROR(BR21/BN21,"-")</f>
        <v>6777.7777777778</v>
      </c>
      <c r="BT21" s="123"/>
      <c r="BU21" s="123"/>
      <c r="BV21" s="123">
        <v>3</v>
      </c>
      <c r="BW21" s="124">
        <v>4</v>
      </c>
      <c r="BX21" s="125">
        <f>IF(P21=0,"",IF(BW21=0,"",(BW21/P21)))</f>
        <v>0.19047619047619</v>
      </c>
      <c r="BY21" s="126">
        <v>3</v>
      </c>
      <c r="BZ21" s="127">
        <f>IFERROR(BY21/BW21,"-")</f>
        <v>0.75</v>
      </c>
      <c r="CA21" s="128">
        <v>23000</v>
      </c>
      <c r="CB21" s="129">
        <f>IFERROR(CA21/BW21,"-")</f>
        <v>5750</v>
      </c>
      <c r="CC21" s="130">
        <v>1</v>
      </c>
      <c r="CD21" s="130">
        <v>2</v>
      </c>
      <c r="CE21" s="130"/>
      <c r="CF21" s="131">
        <v>2</v>
      </c>
      <c r="CG21" s="132">
        <f>IF(P21=0,"",IF(CF21=0,"",(CF21/P21)))</f>
        <v>0.095238095238095</v>
      </c>
      <c r="CH21" s="133">
        <v>2</v>
      </c>
      <c r="CI21" s="134">
        <f>IFERROR(CH21/CF21,"-")</f>
        <v>1</v>
      </c>
      <c r="CJ21" s="135">
        <v>195000</v>
      </c>
      <c r="CK21" s="136">
        <f>IFERROR(CJ21/CF21,"-")</f>
        <v>97500</v>
      </c>
      <c r="CL21" s="137">
        <v>1</v>
      </c>
      <c r="CM21" s="137"/>
      <c r="CN21" s="137">
        <v>1</v>
      </c>
      <c r="CO21" s="138">
        <v>9</v>
      </c>
      <c r="CP21" s="139">
        <v>403000</v>
      </c>
      <c r="CQ21" s="139">
        <v>192000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5.7066666666667</v>
      </c>
      <c r="B22" s="189" t="s">
        <v>112</v>
      </c>
      <c r="C22" s="189"/>
      <c r="D22" s="189" t="s">
        <v>113</v>
      </c>
      <c r="E22" s="189" t="s">
        <v>114</v>
      </c>
      <c r="F22" s="189" t="s">
        <v>64</v>
      </c>
      <c r="G22" s="88" t="s">
        <v>115</v>
      </c>
      <c r="H22" s="88" t="s">
        <v>116</v>
      </c>
      <c r="I22" s="88" t="s">
        <v>104</v>
      </c>
      <c r="J22" s="180">
        <v>150000</v>
      </c>
      <c r="K22" s="79">
        <v>20</v>
      </c>
      <c r="L22" s="79">
        <v>0</v>
      </c>
      <c r="M22" s="79">
        <v>47</v>
      </c>
      <c r="N22" s="89">
        <v>11</v>
      </c>
      <c r="O22" s="90">
        <v>0</v>
      </c>
      <c r="P22" s="91">
        <f>N22+O22</f>
        <v>11</v>
      </c>
      <c r="Q22" s="80">
        <f>IFERROR(P22/M22,"-")</f>
        <v>0.23404255319149</v>
      </c>
      <c r="R22" s="79">
        <v>3</v>
      </c>
      <c r="S22" s="79">
        <v>4</v>
      </c>
      <c r="T22" s="80">
        <f>IFERROR(R22/(P22),"-")</f>
        <v>0.27272727272727</v>
      </c>
      <c r="U22" s="186">
        <f>IFERROR(J22/SUM(N22:O25),"-")</f>
        <v>5172.4137931034</v>
      </c>
      <c r="V22" s="82">
        <v>3</v>
      </c>
      <c r="W22" s="80">
        <f>IF(P22=0,"-",V22/P22)</f>
        <v>0.27272727272727</v>
      </c>
      <c r="X22" s="185">
        <v>49000</v>
      </c>
      <c r="Y22" s="186">
        <f>IFERROR(X22/P22,"-")</f>
        <v>4454.5454545455</v>
      </c>
      <c r="Z22" s="186">
        <f>IFERROR(X22/V22,"-")</f>
        <v>16333.333333333</v>
      </c>
      <c r="AA22" s="180">
        <f>SUM(X22:X25)-SUM(J22:J25)</f>
        <v>706000</v>
      </c>
      <c r="AB22" s="83">
        <f>SUM(X22:X25)/SUM(J22:J25)</f>
        <v>5.7066666666667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6</v>
      </c>
      <c r="BF22" s="111">
        <f>IF(P22=0,"",IF(BE22=0,"",(BE22/P22)))</f>
        <v>0.54545454545455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3</v>
      </c>
      <c r="BO22" s="118">
        <f>IF(P22=0,"",IF(BN22=0,"",(BN22/P22)))</f>
        <v>0.27272727272727</v>
      </c>
      <c r="BP22" s="119">
        <v>2</v>
      </c>
      <c r="BQ22" s="120">
        <f>IFERROR(BP22/BN22,"-")</f>
        <v>0.66666666666667</v>
      </c>
      <c r="BR22" s="121">
        <v>46000</v>
      </c>
      <c r="BS22" s="122">
        <f>IFERROR(BR22/BN22,"-")</f>
        <v>15333.333333333</v>
      </c>
      <c r="BT22" s="123"/>
      <c r="BU22" s="123"/>
      <c r="BV22" s="123">
        <v>2</v>
      </c>
      <c r="BW22" s="124">
        <v>2</v>
      </c>
      <c r="BX22" s="125">
        <f>IF(P22=0,"",IF(BW22=0,"",(BW22/P22)))</f>
        <v>0.18181818181818</v>
      </c>
      <c r="BY22" s="126">
        <v>1</v>
      </c>
      <c r="BZ22" s="127">
        <f>IFERROR(BY22/BW22,"-")</f>
        <v>0.5</v>
      </c>
      <c r="CA22" s="128">
        <v>3000</v>
      </c>
      <c r="CB22" s="129">
        <f>IFERROR(CA22/BW22,"-")</f>
        <v>1500</v>
      </c>
      <c r="CC22" s="130">
        <v>1</v>
      </c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3</v>
      </c>
      <c r="CP22" s="139">
        <v>49000</v>
      </c>
      <c r="CQ22" s="139">
        <v>26000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117</v>
      </c>
      <c r="C23" s="189"/>
      <c r="D23" s="189" t="s">
        <v>92</v>
      </c>
      <c r="E23" s="189" t="s">
        <v>93</v>
      </c>
      <c r="F23" s="189" t="s">
        <v>64</v>
      </c>
      <c r="G23" s="88"/>
      <c r="H23" s="88" t="s">
        <v>116</v>
      </c>
      <c r="I23" s="88" t="s">
        <v>106</v>
      </c>
      <c r="J23" s="180"/>
      <c r="K23" s="79">
        <v>14</v>
      </c>
      <c r="L23" s="79">
        <v>0</v>
      </c>
      <c r="M23" s="79">
        <v>62</v>
      </c>
      <c r="N23" s="89">
        <v>4</v>
      </c>
      <c r="O23" s="90">
        <v>0</v>
      </c>
      <c r="P23" s="91">
        <f>N23+O23</f>
        <v>4</v>
      </c>
      <c r="Q23" s="80">
        <f>IFERROR(P23/M23,"-")</f>
        <v>0.064516129032258</v>
      </c>
      <c r="R23" s="79">
        <v>1</v>
      </c>
      <c r="S23" s="79">
        <v>2</v>
      </c>
      <c r="T23" s="80">
        <f>IFERROR(R23/(P23),"-")</f>
        <v>0.25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0.25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2</v>
      </c>
      <c r="AW23" s="105">
        <f>IF(P23=0,"",IF(AV23=0,"",(AV23/P23)))</f>
        <v>0.5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</v>
      </c>
      <c r="BF23" s="111">
        <f>IF(P23=0,"",IF(BE23=0,"",(BE23/P23)))</f>
        <v>0.25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118</v>
      </c>
      <c r="C24" s="189"/>
      <c r="D24" s="189" t="s">
        <v>108</v>
      </c>
      <c r="E24" s="189" t="s">
        <v>109</v>
      </c>
      <c r="F24" s="189" t="s">
        <v>64</v>
      </c>
      <c r="G24" s="88"/>
      <c r="H24" s="88" t="s">
        <v>116</v>
      </c>
      <c r="I24" s="88" t="s">
        <v>110</v>
      </c>
      <c r="J24" s="180"/>
      <c r="K24" s="79">
        <v>4</v>
      </c>
      <c r="L24" s="79">
        <v>0</v>
      </c>
      <c r="M24" s="79">
        <v>28</v>
      </c>
      <c r="N24" s="89">
        <v>2</v>
      </c>
      <c r="O24" s="90">
        <v>0</v>
      </c>
      <c r="P24" s="91">
        <f>N24+O24</f>
        <v>2</v>
      </c>
      <c r="Q24" s="80">
        <f>IFERROR(P24/M24,"-")</f>
        <v>0.071428571428571</v>
      </c>
      <c r="R24" s="79">
        <v>2</v>
      </c>
      <c r="S24" s="79">
        <v>0</v>
      </c>
      <c r="T24" s="80">
        <f>IFERROR(R24/(P24),"-")</f>
        <v>1</v>
      </c>
      <c r="U24" s="186"/>
      <c r="V24" s="82">
        <v>1</v>
      </c>
      <c r="W24" s="80">
        <f>IF(P24=0,"-",V24/P24)</f>
        <v>0.5</v>
      </c>
      <c r="X24" s="185">
        <v>81000</v>
      </c>
      <c r="Y24" s="186">
        <f>IFERROR(X24/P24,"-")</f>
        <v>40500</v>
      </c>
      <c r="Z24" s="186">
        <f>IFERROR(X24/V24,"-")</f>
        <v>81000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1</v>
      </c>
      <c r="BX24" s="125">
        <f>IF(P24=0,"",IF(BW24=0,"",(BW24/P24)))</f>
        <v>0.5</v>
      </c>
      <c r="BY24" s="126">
        <v>1</v>
      </c>
      <c r="BZ24" s="127">
        <f>IFERROR(BY24/BW24,"-")</f>
        <v>1</v>
      </c>
      <c r="CA24" s="128">
        <v>81000</v>
      </c>
      <c r="CB24" s="129">
        <f>IFERROR(CA24/BW24,"-")</f>
        <v>81000</v>
      </c>
      <c r="CC24" s="130"/>
      <c r="CD24" s="130"/>
      <c r="CE24" s="130">
        <v>1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81000</v>
      </c>
      <c r="CQ24" s="139">
        <v>81000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119</v>
      </c>
      <c r="C25" s="189"/>
      <c r="D25" s="189" t="s">
        <v>77</v>
      </c>
      <c r="E25" s="189" t="s">
        <v>77</v>
      </c>
      <c r="F25" s="189" t="s">
        <v>78</v>
      </c>
      <c r="G25" s="88"/>
      <c r="H25" s="88"/>
      <c r="I25" s="88"/>
      <c r="J25" s="180"/>
      <c r="K25" s="79">
        <v>42</v>
      </c>
      <c r="L25" s="79">
        <v>34</v>
      </c>
      <c r="M25" s="79">
        <v>34</v>
      </c>
      <c r="N25" s="89">
        <v>12</v>
      </c>
      <c r="O25" s="90">
        <v>0</v>
      </c>
      <c r="P25" s="91">
        <f>N25+O25</f>
        <v>12</v>
      </c>
      <c r="Q25" s="80">
        <f>IFERROR(P25/M25,"-")</f>
        <v>0.35294117647059</v>
      </c>
      <c r="R25" s="79">
        <v>3</v>
      </c>
      <c r="S25" s="79">
        <v>4</v>
      </c>
      <c r="T25" s="80">
        <f>IFERROR(R25/(P25),"-")</f>
        <v>0.25</v>
      </c>
      <c r="U25" s="186"/>
      <c r="V25" s="82">
        <v>5</v>
      </c>
      <c r="W25" s="80">
        <f>IF(P25=0,"-",V25/P25)</f>
        <v>0.41666666666667</v>
      </c>
      <c r="X25" s="185">
        <v>726000</v>
      </c>
      <c r="Y25" s="186">
        <f>IFERROR(X25/P25,"-")</f>
        <v>60500</v>
      </c>
      <c r="Z25" s="186">
        <f>IFERROR(X25/V25,"-")</f>
        <v>145200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0.083333333333333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</v>
      </c>
      <c r="BF25" s="111">
        <f>IF(P25=0,"",IF(BE25=0,"",(BE25/P25)))</f>
        <v>0.083333333333333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0.16666666666667</v>
      </c>
      <c r="BP25" s="119">
        <v>2</v>
      </c>
      <c r="BQ25" s="120">
        <f>IFERROR(BP25/BN25,"-")</f>
        <v>1</v>
      </c>
      <c r="BR25" s="121">
        <v>360000</v>
      </c>
      <c r="BS25" s="122">
        <f>IFERROR(BR25/BN25,"-")</f>
        <v>180000</v>
      </c>
      <c r="BT25" s="123"/>
      <c r="BU25" s="123"/>
      <c r="BV25" s="123">
        <v>2</v>
      </c>
      <c r="BW25" s="124">
        <v>8</v>
      </c>
      <c r="BX25" s="125">
        <f>IF(P25=0,"",IF(BW25=0,"",(BW25/P25)))</f>
        <v>0.66666666666667</v>
      </c>
      <c r="BY25" s="126">
        <v>3</v>
      </c>
      <c r="BZ25" s="127">
        <f>IFERROR(BY25/BW25,"-")</f>
        <v>0.375</v>
      </c>
      <c r="CA25" s="128">
        <v>366000</v>
      </c>
      <c r="CB25" s="129">
        <f>IFERROR(CA25/BW25,"-")</f>
        <v>45750</v>
      </c>
      <c r="CC25" s="130"/>
      <c r="CD25" s="130">
        <v>1</v>
      </c>
      <c r="CE25" s="130">
        <v>2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5</v>
      </c>
      <c r="CP25" s="139">
        <v>726000</v>
      </c>
      <c r="CQ25" s="139">
        <v>325000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1.0486111111111</v>
      </c>
      <c r="B26" s="189" t="s">
        <v>120</v>
      </c>
      <c r="C26" s="189"/>
      <c r="D26" s="189" t="s">
        <v>121</v>
      </c>
      <c r="E26" s="189" t="s">
        <v>122</v>
      </c>
      <c r="F26" s="189" t="s">
        <v>64</v>
      </c>
      <c r="G26" s="88" t="s">
        <v>123</v>
      </c>
      <c r="H26" s="88" t="s">
        <v>124</v>
      </c>
      <c r="I26" s="88" t="s">
        <v>125</v>
      </c>
      <c r="J26" s="180">
        <v>144000</v>
      </c>
      <c r="K26" s="79">
        <v>18</v>
      </c>
      <c r="L26" s="79">
        <v>0</v>
      </c>
      <c r="M26" s="79">
        <v>80</v>
      </c>
      <c r="N26" s="89">
        <v>4</v>
      </c>
      <c r="O26" s="90">
        <v>0</v>
      </c>
      <c r="P26" s="91">
        <f>N26+O26</f>
        <v>4</v>
      </c>
      <c r="Q26" s="80">
        <f>IFERROR(P26/M26,"-")</f>
        <v>0.05</v>
      </c>
      <c r="R26" s="79">
        <v>2</v>
      </c>
      <c r="S26" s="79">
        <v>1</v>
      </c>
      <c r="T26" s="80">
        <f>IFERROR(R26/(P26),"-")</f>
        <v>0.5</v>
      </c>
      <c r="U26" s="186">
        <f>IFERROR(J26/SUM(N26:O27),"-")</f>
        <v>18000</v>
      </c>
      <c r="V26" s="82">
        <v>3</v>
      </c>
      <c r="W26" s="80">
        <f>IF(P26=0,"-",V26/P26)</f>
        <v>0.75</v>
      </c>
      <c r="X26" s="185">
        <v>146000</v>
      </c>
      <c r="Y26" s="186">
        <f>IFERROR(X26/P26,"-")</f>
        <v>36500</v>
      </c>
      <c r="Z26" s="186">
        <f>IFERROR(X26/V26,"-")</f>
        <v>48666.666666667</v>
      </c>
      <c r="AA26" s="180">
        <f>SUM(X26:X27)-SUM(J26:J27)</f>
        <v>7000</v>
      </c>
      <c r="AB26" s="83">
        <f>SUM(X26:X27)/SUM(J26:J27)</f>
        <v>1.0486111111111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2</v>
      </c>
      <c r="BO26" s="118">
        <f>IF(P26=0,"",IF(BN26=0,"",(BN26/P26)))</f>
        <v>0.5</v>
      </c>
      <c r="BP26" s="119">
        <v>2</v>
      </c>
      <c r="BQ26" s="120">
        <f>IFERROR(BP26/BN26,"-")</f>
        <v>1</v>
      </c>
      <c r="BR26" s="121">
        <v>13000</v>
      </c>
      <c r="BS26" s="122">
        <f>IFERROR(BR26/BN26,"-")</f>
        <v>6500</v>
      </c>
      <c r="BT26" s="123">
        <v>1</v>
      </c>
      <c r="BU26" s="123">
        <v>1</v>
      </c>
      <c r="BV26" s="123"/>
      <c r="BW26" s="124">
        <v>1</v>
      </c>
      <c r="BX26" s="125">
        <f>IF(P26=0,"",IF(BW26=0,"",(BW26/P26)))</f>
        <v>0.25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1</v>
      </c>
      <c r="CG26" s="132">
        <f>IF(P26=0,"",IF(CF26=0,"",(CF26/P26)))</f>
        <v>0.25</v>
      </c>
      <c r="CH26" s="133">
        <v>1</v>
      </c>
      <c r="CI26" s="134">
        <f>IFERROR(CH26/CF26,"-")</f>
        <v>1</v>
      </c>
      <c r="CJ26" s="135">
        <v>133000</v>
      </c>
      <c r="CK26" s="136">
        <f>IFERROR(CJ26/CF26,"-")</f>
        <v>133000</v>
      </c>
      <c r="CL26" s="137"/>
      <c r="CM26" s="137"/>
      <c r="CN26" s="137">
        <v>1</v>
      </c>
      <c r="CO26" s="138">
        <v>3</v>
      </c>
      <c r="CP26" s="139">
        <v>146000</v>
      </c>
      <c r="CQ26" s="139">
        <v>133000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/>
      <c r="B27" s="189" t="s">
        <v>126</v>
      </c>
      <c r="C27" s="189"/>
      <c r="D27" s="189" t="s">
        <v>121</v>
      </c>
      <c r="E27" s="189" t="s">
        <v>122</v>
      </c>
      <c r="F27" s="189" t="s">
        <v>78</v>
      </c>
      <c r="G27" s="88"/>
      <c r="H27" s="88"/>
      <c r="I27" s="88"/>
      <c r="J27" s="180"/>
      <c r="K27" s="79">
        <v>145</v>
      </c>
      <c r="L27" s="79">
        <v>19</v>
      </c>
      <c r="M27" s="79">
        <v>9</v>
      </c>
      <c r="N27" s="89">
        <v>4</v>
      </c>
      <c r="O27" s="90">
        <v>0</v>
      </c>
      <c r="P27" s="91">
        <f>N27+O27</f>
        <v>4</v>
      </c>
      <c r="Q27" s="80">
        <f>IFERROR(P27/M27,"-")</f>
        <v>0.44444444444444</v>
      </c>
      <c r="R27" s="79">
        <v>2</v>
      </c>
      <c r="S27" s="79">
        <v>1</v>
      </c>
      <c r="T27" s="80">
        <f>IFERROR(R27/(P27),"-")</f>
        <v>0.5</v>
      </c>
      <c r="U27" s="186"/>
      <c r="V27" s="82">
        <v>1</v>
      </c>
      <c r="W27" s="80">
        <f>IF(P27=0,"-",V27/P27)</f>
        <v>0.25</v>
      </c>
      <c r="X27" s="185">
        <v>5000</v>
      </c>
      <c r="Y27" s="186">
        <f>IFERROR(X27/P27,"-")</f>
        <v>1250</v>
      </c>
      <c r="Z27" s="186">
        <f>IFERROR(X27/V27,"-")</f>
        <v>5000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0.5</v>
      </c>
      <c r="BG27" s="110">
        <v>1</v>
      </c>
      <c r="BH27" s="112">
        <f>IFERROR(BG27/BE27,"-")</f>
        <v>0.5</v>
      </c>
      <c r="BI27" s="113">
        <v>5000</v>
      </c>
      <c r="BJ27" s="114">
        <f>IFERROR(BI27/BE27,"-")</f>
        <v>2500</v>
      </c>
      <c r="BK27" s="115">
        <v>1</v>
      </c>
      <c r="BL27" s="115"/>
      <c r="BM27" s="115"/>
      <c r="BN27" s="117">
        <v>2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5000</v>
      </c>
      <c r="CQ27" s="139">
        <v>5000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0.58888888888889</v>
      </c>
      <c r="B28" s="189" t="s">
        <v>127</v>
      </c>
      <c r="C28" s="189"/>
      <c r="D28" s="189" t="s">
        <v>128</v>
      </c>
      <c r="E28" s="189" t="s">
        <v>129</v>
      </c>
      <c r="F28" s="189" t="s">
        <v>64</v>
      </c>
      <c r="G28" s="88" t="s">
        <v>130</v>
      </c>
      <c r="H28" s="88" t="s">
        <v>124</v>
      </c>
      <c r="I28" s="190" t="s">
        <v>131</v>
      </c>
      <c r="J28" s="180">
        <v>180000</v>
      </c>
      <c r="K28" s="79">
        <v>14</v>
      </c>
      <c r="L28" s="79">
        <v>0</v>
      </c>
      <c r="M28" s="79">
        <v>63</v>
      </c>
      <c r="N28" s="89">
        <v>2</v>
      </c>
      <c r="O28" s="90">
        <v>0</v>
      </c>
      <c r="P28" s="91">
        <f>N28+O28</f>
        <v>2</v>
      </c>
      <c r="Q28" s="80">
        <f>IFERROR(P28/M28,"-")</f>
        <v>0.031746031746032</v>
      </c>
      <c r="R28" s="79">
        <v>1</v>
      </c>
      <c r="S28" s="79">
        <v>1</v>
      </c>
      <c r="T28" s="80">
        <f>IFERROR(R28/(P28),"-")</f>
        <v>0.5</v>
      </c>
      <c r="U28" s="186">
        <f>IFERROR(J28/SUM(N28:O29),"-")</f>
        <v>25714.285714286</v>
      </c>
      <c r="V28" s="82">
        <v>1</v>
      </c>
      <c r="W28" s="80">
        <f>IF(P28=0,"-",V28/P28)</f>
        <v>0.5</v>
      </c>
      <c r="X28" s="185">
        <v>35000</v>
      </c>
      <c r="Y28" s="186">
        <f>IFERROR(X28/P28,"-")</f>
        <v>17500</v>
      </c>
      <c r="Z28" s="186">
        <f>IFERROR(X28/V28,"-")</f>
        <v>35000</v>
      </c>
      <c r="AA28" s="180">
        <f>SUM(X28:X29)-SUM(J28:J29)</f>
        <v>-74000</v>
      </c>
      <c r="AB28" s="83">
        <f>SUM(X28:X29)/SUM(J28:J29)</f>
        <v>0.58888888888889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0.5</v>
      </c>
      <c r="BY28" s="126">
        <v>1</v>
      </c>
      <c r="BZ28" s="127">
        <f>IFERROR(BY28/BW28,"-")</f>
        <v>1</v>
      </c>
      <c r="CA28" s="128">
        <v>35000</v>
      </c>
      <c r="CB28" s="129">
        <f>IFERROR(CA28/BW28,"-")</f>
        <v>35000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35000</v>
      </c>
      <c r="CQ28" s="139">
        <v>35000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132</v>
      </c>
      <c r="C29" s="189"/>
      <c r="D29" s="189" t="s">
        <v>128</v>
      </c>
      <c r="E29" s="189" t="s">
        <v>129</v>
      </c>
      <c r="F29" s="189" t="s">
        <v>78</v>
      </c>
      <c r="G29" s="88"/>
      <c r="H29" s="88"/>
      <c r="I29" s="88"/>
      <c r="J29" s="180"/>
      <c r="K29" s="79">
        <v>23</v>
      </c>
      <c r="L29" s="79">
        <v>16</v>
      </c>
      <c r="M29" s="79">
        <v>8</v>
      </c>
      <c r="N29" s="89">
        <v>5</v>
      </c>
      <c r="O29" s="90">
        <v>0</v>
      </c>
      <c r="P29" s="91">
        <f>N29+O29</f>
        <v>5</v>
      </c>
      <c r="Q29" s="80">
        <f>IFERROR(P29/M29,"-")</f>
        <v>0.625</v>
      </c>
      <c r="R29" s="79">
        <v>3</v>
      </c>
      <c r="S29" s="79">
        <v>1</v>
      </c>
      <c r="T29" s="80">
        <f>IFERROR(R29/(P29),"-")</f>
        <v>0.6</v>
      </c>
      <c r="U29" s="186"/>
      <c r="V29" s="82">
        <v>1</v>
      </c>
      <c r="W29" s="80">
        <f>IF(P29=0,"-",V29/P29)</f>
        <v>0.2</v>
      </c>
      <c r="X29" s="185">
        <v>71000</v>
      </c>
      <c r="Y29" s="186">
        <f>IFERROR(X29/P29,"-")</f>
        <v>14200</v>
      </c>
      <c r="Z29" s="186">
        <f>IFERROR(X29/V29,"-")</f>
        <v>71000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0.2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0.2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3</v>
      </c>
      <c r="BX29" s="125">
        <f>IF(P29=0,"",IF(BW29=0,"",(BW29/P29)))</f>
        <v>0.6</v>
      </c>
      <c r="BY29" s="126">
        <v>1</v>
      </c>
      <c r="BZ29" s="127">
        <f>IFERROR(BY29/BW29,"-")</f>
        <v>0.33333333333333</v>
      </c>
      <c r="CA29" s="128">
        <v>71000</v>
      </c>
      <c r="CB29" s="129">
        <f>IFERROR(CA29/BW29,"-")</f>
        <v>23666.666666667</v>
      </c>
      <c r="CC29" s="130"/>
      <c r="CD29" s="130"/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71000</v>
      </c>
      <c r="CQ29" s="139">
        <v>71000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3.0972222222222</v>
      </c>
      <c r="B30" s="189" t="s">
        <v>133</v>
      </c>
      <c r="C30" s="189"/>
      <c r="D30" s="189" t="s">
        <v>134</v>
      </c>
      <c r="E30" s="189" t="s">
        <v>135</v>
      </c>
      <c r="F30" s="189" t="s">
        <v>136</v>
      </c>
      <c r="G30" s="88" t="s">
        <v>88</v>
      </c>
      <c r="H30" s="88" t="s">
        <v>137</v>
      </c>
      <c r="I30" s="88" t="s">
        <v>138</v>
      </c>
      <c r="J30" s="180">
        <v>144000</v>
      </c>
      <c r="K30" s="79">
        <v>11</v>
      </c>
      <c r="L30" s="79">
        <v>0</v>
      </c>
      <c r="M30" s="79">
        <v>40</v>
      </c>
      <c r="N30" s="89">
        <v>6</v>
      </c>
      <c r="O30" s="90">
        <v>0</v>
      </c>
      <c r="P30" s="91">
        <f>N30+O30</f>
        <v>6</v>
      </c>
      <c r="Q30" s="80">
        <f>IFERROR(P30/M30,"-")</f>
        <v>0.15</v>
      </c>
      <c r="R30" s="79">
        <v>1</v>
      </c>
      <c r="S30" s="79">
        <v>1</v>
      </c>
      <c r="T30" s="80">
        <f>IFERROR(R30/(P30),"-")</f>
        <v>0.16666666666667</v>
      </c>
      <c r="U30" s="186">
        <f>IFERROR(J30/SUM(N30:O31),"-")</f>
        <v>10285.714285714</v>
      </c>
      <c r="V30" s="82">
        <v>4</v>
      </c>
      <c r="W30" s="80">
        <f>IF(P30=0,"-",V30/P30)</f>
        <v>0.66666666666667</v>
      </c>
      <c r="X30" s="185">
        <v>61000</v>
      </c>
      <c r="Y30" s="186">
        <f>IFERROR(X30/P30,"-")</f>
        <v>10166.666666667</v>
      </c>
      <c r="Z30" s="186">
        <f>IFERROR(X30/V30,"-")</f>
        <v>15250</v>
      </c>
      <c r="AA30" s="180">
        <f>SUM(X30:X31)-SUM(J30:J31)</f>
        <v>302000</v>
      </c>
      <c r="AB30" s="83">
        <f>SUM(X30:X31)/SUM(J30:J31)</f>
        <v>3.0972222222222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0.16666666666667</v>
      </c>
      <c r="BG30" s="110">
        <v>1</v>
      </c>
      <c r="BH30" s="112">
        <f>IFERROR(BG30/BE30,"-")</f>
        <v>1</v>
      </c>
      <c r="BI30" s="113">
        <v>3000</v>
      </c>
      <c r="BJ30" s="114">
        <f>IFERROR(BI30/BE30,"-")</f>
        <v>3000</v>
      </c>
      <c r="BK30" s="115">
        <v>1</v>
      </c>
      <c r="BL30" s="115"/>
      <c r="BM30" s="115"/>
      <c r="BN30" s="117">
        <v>2</v>
      </c>
      <c r="BO30" s="118">
        <f>IF(P30=0,"",IF(BN30=0,"",(BN30/P30)))</f>
        <v>0.33333333333333</v>
      </c>
      <c r="BP30" s="119">
        <v>1</v>
      </c>
      <c r="BQ30" s="120">
        <f>IFERROR(BP30/BN30,"-")</f>
        <v>0.5</v>
      </c>
      <c r="BR30" s="121">
        <v>3000</v>
      </c>
      <c r="BS30" s="122">
        <f>IFERROR(BR30/BN30,"-")</f>
        <v>1500</v>
      </c>
      <c r="BT30" s="123">
        <v>1</v>
      </c>
      <c r="BU30" s="123"/>
      <c r="BV30" s="123"/>
      <c r="BW30" s="124">
        <v>2</v>
      </c>
      <c r="BX30" s="125">
        <f>IF(P30=0,"",IF(BW30=0,"",(BW30/P30)))</f>
        <v>0.33333333333333</v>
      </c>
      <c r="BY30" s="126">
        <v>1</v>
      </c>
      <c r="BZ30" s="127">
        <f>IFERROR(BY30/BW30,"-")</f>
        <v>0.5</v>
      </c>
      <c r="CA30" s="128">
        <v>35000</v>
      </c>
      <c r="CB30" s="129">
        <f>IFERROR(CA30/BW30,"-")</f>
        <v>17500</v>
      </c>
      <c r="CC30" s="130"/>
      <c r="CD30" s="130"/>
      <c r="CE30" s="130">
        <v>1</v>
      </c>
      <c r="CF30" s="131">
        <v>1</v>
      </c>
      <c r="CG30" s="132">
        <f>IF(P30=0,"",IF(CF30=0,"",(CF30/P30)))</f>
        <v>0.16666666666667</v>
      </c>
      <c r="CH30" s="133">
        <v>1</v>
      </c>
      <c r="CI30" s="134">
        <f>IFERROR(CH30/CF30,"-")</f>
        <v>1</v>
      </c>
      <c r="CJ30" s="135">
        <v>20000</v>
      </c>
      <c r="CK30" s="136">
        <f>IFERROR(CJ30/CF30,"-")</f>
        <v>20000</v>
      </c>
      <c r="CL30" s="137"/>
      <c r="CM30" s="137"/>
      <c r="CN30" s="137">
        <v>1</v>
      </c>
      <c r="CO30" s="138">
        <v>4</v>
      </c>
      <c r="CP30" s="139">
        <v>61000</v>
      </c>
      <c r="CQ30" s="139">
        <v>35000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139</v>
      </c>
      <c r="C31" s="189"/>
      <c r="D31" s="189" t="s">
        <v>134</v>
      </c>
      <c r="E31" s="189" t="s">
        <v>135</v>
      </c>
      <c r="F31" s="189" t="s">
        <v>78</v>
      </c>
      <c r="G31" s="88"/>
      <c r="H31" s="88"/>
      <c r="I31" s="88"/>
      <c r="J31" s="180"/>
      <c r="K31" s="79">
        <v>34</v>
      </c>
      <c r="L31" s="79">
        <v>20</v>
      </c>
      <c r="M31" s="79">
        <v>57</v>
      </c>
      <c r="N31" s="89">
        <v>8</v>
      </c>
      <c r="O31" s="90">
        <v>0</v>
      </c>
      <c r="P31" s="91">
        <f>N31+O31</f>
        <v>8</v>
      </c>
      <c r="Q31" s="80">
        <f>IFERROR(P31/M31,"-")</f>
        <v>0.14035087719298</v>
      </c>
      <c r="R31" s="79">
        <v>2</v>
      </c>
      <c r="S31" s="79">
        <v>1</v>
      </c>
      <c r="T31" s="80">
        <f>IFERROR(R31/(P31),"-")</f>
        <v>0.25</v>
      </c>
      <c r="U31" s="186"/>
      <c r="V31" s="82">
        <v>3</v>
      </c>
      <c r="W31" s="80">
        <f>IF(P31=0,"-",V31/P31)</f>
        <v>0.375</v>
      </c>
      <c r="X31" s="185">
        <v>385000</v>
      </c>
      <c r="Y31" s="186">
        <f>IFERROR(X31/P31,"-")</f>
        <v>48125</v>
      </c>
      <c r="Z31" s="186">
        <f>IFERROR(X31/V31,"-")</f>
        <v>128333.33333333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0.125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0.125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2</v>
      </c>
      <c r="BO31" s="118">
        <f>IF(P31=0,"",IF(BN31=0,"",(BN31/P31)))</f>
        <v>0.25</v>
      </c>
      <c r="BP31" s="119">
        <v>1</v>
      </c>
      <c r="BQ31" s="120">
        <f>IFERROR(BP31/BN31,"-")</f>
        <v>0.5</v>
      </c>
      <c r="BR31" s="121">
        <v>15000</v>
      </c>
      <c r="BS31" s="122">
        <f>IFERROR(BR31/BN31,"-")</f>
        <v>7500</v>
      </c>
      <c r="BT31" s="123"/>
      <c r="BU31" s="123"/>
      <c r="BV31" s="123">
        <v>1</v>
      </c>
      <c r="BW31" s="124">
        <v>3</v>
      </c>
      <c r="BX31" s="125">
        <f>IF(P31=0,"",IF(BW31=0,"",(BW31/P31)))</f>
        <v>0.375</v>
      </c>
      <c r="BY31" s="126">
        <v>2</v>
      </c>
      <c r="BZ31" s="127">
        <f>IFERROR(BY31/BW31,"-")</f>
        <v>0.66666666666667</v>
      </c>
      <c r="CA31" s="128">
        <v>370000</v>
      </c>
      <c r="CB31" s="129">
        <f>IFERROR(CA31/BW31,"-")</f>
        <v>123333.33333333</v>
      </c>
      <c r="CC31" s="130"/>
      <c r="CD31" s="130"/>
      <c r="CE31" s="130">
        <v>2</v>
      </c>
      <c r="CF31" s="131">
        <v>1</v>
      </c>
      <c r="CG31" s="132">
        <f>IF(P31=0,"",IF(CF31=0,"",(CF31/P31)))</f>
        <v>0.125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3</v>
      </c>
      <c r="CP31" s="139">
        <v>385000</v>
      </c>
      <c r="CQ31" s="139">
        <v>339000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>
        <f>AB32</f>
        <v>0</v>
      </c>
      <c r="B32" s="189" t="s">
        <v>140</v>
      </c>
      <c r="C32" s="189"/>
      <c r="D32" s="189"/>
      <c r="E32" s="189"/>
      <c r="F32" s="189" t="s">
        <v>64</v>
      </c>
      <c r="G32" s="88" t="s">
        <v>141</v>
      </c>
      <c r="H32" s="88" t="s">
        <v>142</v>
      </c>
      <c r="I32" s="88" t="s">
        <v>143</v>
      </c>
      <c r="J32" s="180">
        <v>96000</v>
      </c>
      <c r="K32" s="79">
        <v>29</v>
      </c>
      <c r="L32" s="79">
        <v>0</v>
      </c>
      <c r="M32" s="79">
        <v>162</v>
      </c>
      <c r="N32" s="89">
        <v>6</v>
      </c>
      <c r="O32" s="90">
        <v>0</v>
      </c>
      <c r="P32" s="91">
        <f>N32+O32</f>
        <v>6</v>
      </c>
      <c r="Q32" s="80">
        <f>IFERROR(P32/M32,"-")</f>
        <v>0.037037037037037</v>
      </c>
      <c r="R32" s="79">
        <v>1</v>
      </c>
      <c r="S32" s="79">
        <v>0</v>
      </c>
      <c r="T32" s="80">
        <f>IFERROR(R32/(P32),"-")</f>
        <v>0.16666666666667</v>
      </c>
      <c r="U32" s="186">
        <f>IFERROR(J32/SUM(N32:O33),"-")</f>
        <v>10666.666666667</v>
      </c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>
        <f>SUM(X32:X33)-SUM(J32:J33)</f>
        <v>-96000</v>
      </c>
      <c r="AB32" s="83">
        <f>SUM(X32:X33)/SUM(J32:J33)</f>
        <v>0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0.33333333333333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3</v>
      </c>
      <c r="BO32" s="118">
        <f>IF(P32=0,"",IF(BN32=0,"",(BN32/P32)))</f>
        <v>0.5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0.16666666666667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144</v>
      </c>
      <c r="C33" s="189"/>
      <c r="D33" s="189"/>
      <c r="E33" s="189"/>
      <c r="F33" s="189" t="s">
        <v>78</v>
      </c>
      <c r="G33" s="88"/>
      <c r="H33" s="88"/>
      <c r="I33" s="88"/>
      <c r="J33" s="180"/>
      <c r="K33" s="79">
        <v>33</v>
      </c>
      <c r="L33" s="79">
        <v>16</v>
      </c>
      <c r="M33" s="79">
        <v>4</v>
      </c>
      <c r="N33" s="89">
        <v>3</v>
      </c>
      <c r="O33" s="90">
        <v>0</v>
      </c>
      <c r="P33" s="91">
        <f>N33+O33</f>
        <v>3</v>
      </c>
      <c r="Q33" s="80">
        <f>IFERROR(P33/M33,"-")</f>
        <v>0.75</v>
      </c>
      <c r="R33" s="79">
        <v>2</v>
      </c>
      <c r="S33" s="79">
        <v>1</v>
      </c>
      <c r="T33" s="80">
        <f>IFERROR(R33/(P33),"-")</f>
        <v>0.66666666666667</v>
      </c>
      <c r="U33" s="186"/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0.33333333333333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0.33333333333333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1</v>
      </c>
      <c r="CG33" s="132">
        <f>IF(P33=0,"",IF(CF33=0,"",(CF33/P33)))</f>
        <v>0.33333333333333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30"/>
      <c r="B34" s="85"/>
      <c r="C34" s="86"/>
      <c r="D34" s="86"/>
      <c r="E34" s="86"/>
      <c r="F34" s="87"/>
      <c r="G34" s="88"/>
      <c r="H34" s="88"/>
      <c r="I34" s="88"/>
      <c r="J34" s="181"/>
      <c r="K34" s="34"/>
      <c r="L34" s="34"/>
      <c r="M34" s="31"/>
      <c r="N34" s="23"/>
      <c r="O34" s="23"/>
      <c r="P34" s="23"/>
      <c r="Q34" s="32"/>
      <c r="R34" s="32"/>
      <c r="S34" s="23"/>
      <c r="T34" s="32"/>
      <c r="U34" s="187"/>
      <c r="V34" s="25"/>
      <c r="W34" s="25"/>
      <c r="X34" s="187"/>
      <c r="Y34" s="187"/>
      <c r="Z34" s="187"/>
      <c r="AA34" s="187"/>
      <c r="AB34" s="33"/>
      <c r="AC34" s="57"/>
      <c r="AD34" s="61"/>
      <c r="AE34" s="62"/>
      <c r="AF34" s="61"/>
      <c r="AG34" s="65"/>
      <c r="AH34" s="66"/>
      <c r="AI34" s="67"/>
      <c r="AJ34" s="68"/>
      <c r="AK34" s="68"/>
      <c r="AL34" s="68"/>
      <c r="AM34" s="61"/>
      <c r="AN34" s="62"/>
      <c r="AO34" s="61"/>
      <c r="AP34" s="65"/>
      <c r="AQ34" s="66"/>
      <c r="AR34" s="67"/>
      <c r="AS34" s="68"/>
      <c r="AT34" s="68"/>
      <c r="AU34" s="68"/>
      <c r="AV34" s="61"/>
      <c r="AW34" s="62"/>
      <c r="AX34" s="61"/>
      <c r="AY34" s="65"/>
      <c r="AZ34" s="66"/>
      <c r="BA34" s="67"/>
      <c r="BB34" s="68"/>
      <c r="BC34" s="68"/>
      <c r="BD34" s="68"/>
      <c r="BE34" s="61"/>
      <c r="BF34" s="62"/>
      <c r="BG34" s="61"/>
      <c r="BH34" s="65"/>
      <c r="BI34" s="66"/>
      <c r="BJ34" s="67"/>
      <c r="BK34" s="68"/>
      <c r="BL34" s="68"/>
      <c r="BM34" s="68"/>
      <c r="BN34" s="63"/>
      <c r="BO34" s="64"/>
      <c r="BP34" s="61"/>
      <c r="BQ34" s="65"/>
      <c r="BR34" s="66"/>
      <c r="BS34" s="67"/>
      <c r="BT34" s="68"/>
      <c r="BU34" s="68"/>
      <c r="BV34" s="68"/>
      <c r="BW34" s="63"/>
      <c r="BX34" s="64"/>
      <c r="BY34" s="61"/>
      <c r="BZ34" s="65"/>
      <c r="CA34" s="66"/>
      <c r="CB34" s="67"/>
      <c r="CC34" s="68"/>
      <c r="CD34" s="68"/>
      <c r="CE34" s="68"/>
      <c r="CF34" s="63"/>
      <c r="CG34" s="64"/>
      <c r="CH34" s="61"/>
      <c r="CI34" s="65"/>
      <c r="CJ34" s="66"/>
      <c r="CK34" s="67"/>
      <c r="CL34" s="68"/>
      <c r="CM34" s="68"/>
      <c r="CN34" s="68"/>
      <c r="CO34" s="69"/>
      <c r="CP34" s="66"/>
      <c r="CQ34" s="66"/>
      <c r="CR34" s="66"/>
      <c r="CS34" s="70"/>
    </row>
    <row r="35" spans="1:98">
      <c r="A35" s="30"/>
      <c r="B35" s="37"/>
      <c r="C35" s="21"/>
      <c r="D35" s="21"/>
      <c r="E35" s="21"/>
      <c r="F35" s="22"/>
      <c r="G35" s="36"/>
      <c r="H35" s="36"/>
      <c r="I35" s="73"/>
      <c r="J35" s="182"/>
      <c r="K35" s="34"/>
      <c r="L35" s="34"/>
      <c r="M35" s="31"/>
      <c r="N35" s="23"/>
      <c r="O35" s="23"/>
      <c r="P35" s="23"/>
      <c r="Q35" s="32"/>
      <c r="R35" s="32"/>
      <c r="S35" s="23"/>
      <c r="T35" s="32"/>
      <c r="U35" s="187"/>
      <c r="V35" s="25"/>
      <c r="W35" s="25"/>
      <c r="X35" s="187"/>
      <c r="Y35" s="187"/>
      <c r="Z35" s="187"/>
      <c r="AA35" s="187"/>
      <c r="AB35" s="33"/>
      <c r="AC35" s="59"/>
      <c r="AD35" s="61"/>
      <c r="AE35" s="62"/>
      <c r="AF35" s="61"/>
      <c r="AG35" s="65"/>
      <c r="AH35" s="66"/>
      <c r="AI35" s="67"/>
      <c r="AJ35" s="68"/>
      <c r="AK35" s="68"/>
      <c r="AL35" s="68"/>
      <c r="AM35" s="61"/>
      <c r="AN35" s="62"/>
      <c r="AO35" s="61"/>
      <c r="AP35" s="65"/>
      <c r="AQ35" s="66"/>
      <c r="AR35" s="67"/>
      <c r="AS35" s="68"/>
      <c r="AT35" s="68"/>
      <c r="AU35" s="68"/>
      <c r="AV35" s="61"/>
      <c r="AW35" s="62"/>
      <c r="AX35" s="61"/>
      <c r="AY35" s="65"/>
      <c r="AZ35" s="66"/>
      <c r="BA35" s="67"/>
      <c r="BB35" s="68"/>
      <c r="BC35" s="68"/>
      <c r="BD35" s="68"/>
      <c r="BE35" s="61"/>
      <c r="BF35" s="62"/>
      <c r="BG35" s="61"/>
      <c r="BH35" s="65"/>
      <c r="BI35" s="66"/>
      <c r="BJ35" s="67"/>
      <c r="BK35" s="68"/>
      <c r="BL35" s="68"/>
      <c r="BM35" s="68"/>
      <c r="BN35" s="63"/>
      <c r="BO35" s="64"/>
      <c r="BP35" s="61"/>
      <c r="BQ35" s="65"/>
      <c r="BR35" s="66"/>
      <c r="BS35" s="67"/>
      <c r="BT35" s="68"/>
      <c r="BU35" s="68"/>
      <c r="BV35" s="68"/>
      <c r="BW35" s="63"/>
      <c r="BX35" s="64"/>
      <c r="BY35" s="61"/>
      <c r="BZ35" s="65"/>
      <c r="CA35" s="66"/>
      <c r="CB35" s="67"/>
      <c r="CC35" s="68"/>
      <c r="CD35" s="68"/>
      <c r="CE35" s="68"/>
      <c r="CF35" s="63"/>
      <c r="CG35" s="64"/>
      <c r="CH35" s="61"/>
      <c r="CI35" s="65"/>
      <c r="CJ35" s="66"/>
      <c r="CK35" s="67"/>
      <c r="CL35" s="68"/>
      <c r="CM35" s="68"/>
      <c r="CN35" s="68"/>
      <c r="CO35" s="69"/>
      <c r="CP35" s="66"/>
      <c r="CQ35" s="66"/>
      <c r="CR35" s="66"/>
      <c r="CS35" s="70"/>
    </row>
    <row r="36" spans="1:98">
      <c r="A36" s="19">
        <f>AB36</f>
        <v>2.1955624355005</v>
      </c>
      <c r="B36" s="39"/>
      <c r="C36" s="39"/>
      <c r="D36" s="39"/>
      <c r="E36" s="39"/>
      <c r="F36" s="39"/>
      <c r="G36" s="40" t="s">
        <v>145</v>
      </c>
      <c r="H36" s="40"/>
      <c r="I36" s="40"/>
      <c r="J36" s="183">
        <f>SUM(J6:J35)</f>
        <v>1938000</v>
      </c>
      <c r="K36" s="41">
        <f>SUM(K6:K35)</f>
        <v>1246</v>
      </c>
      <c r="L36" s="41">
        <f>SUM(L6:L35)</f>
        <v>356</v>
      </c>
      <c r="M36" s="41">
        <f>SUM(M6:M35)</f>
        <v>1522</v>
      </c>
      <c r="N36" s="41">
        <f>SUM(N6:N35)</f>
        <v>181</v>
      </c>
      <c r="O36" s="41">
        <f>SUM(O6:O35)</f>
        <v>2</v>
      </c>
      <c r="P36" s="41">
        <f>SUM(P6:P35)</f>
        <v>183</v>
      </c>
      <c r="Q36" s="42">
        <f>IFERROR(P36/M36,"-")</f>
        <v>0.12023653088042</v>
      </c>
      <c r="R36" s="76">
        <f>SUM(R6:R35)</f>
        <v>81</v>
      </c>
      <c r="S36" s="76">
        <f>SUM(S6:S35)</f>
        <v>39</v>
      </c>
      <c r="T36" s="42">
        <f>IFERROR(R36/P36,"-")</f>
        <v>0.44262295081967</v>
      </c>
      <c r="U36" s="188">
        <f>IFERROR(J36/P36,"-")</f>
        <v>10590.163934426</v>
      </c>
      <c r="V36" s="44">
        <f>SUM(V6:V35)</f>
        <v>63</v>
      </c>
      <c r="W36" s="42">
        <f>IFERROR(V36/P36,"-")</f>
        <v>0.34426229508197</v>
      </c>
      <c r="X36" s="183">
        <f>SUM(X6:X35)</f>
        <v>4255000</v>
      </c>
      <c r="Y36" s="183">
        <f>IFERROR(X36/P36,"-")</f>
        <v>23251.366120219</v>
      </c>
      <c r="Z36" s="183">
        <f>IFERROR(X36/V36,"-")</f>
        <v>67539.682539683</v>
      </c>
      <c r="AA36" s="183">
        <f>X36-J36</f>
        <v>2317000</v>
      </c>
      <c r="AB36" s="45">
        <f>X36/J36</f>
        <v>2.1955624355005</v>
      </c>
      <c r="AC36" s="58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2"/>
    <mergeCell ref="J11:J12"/>
    <mergeCell ref="U11:U12"/>
    <mergeCell ref="AA11:AA12"/>
    <mergeCell ref="AB11:AB12"/>
    <mergeCell ref="A13:A17"/>
    <mergeCell ref="J13:J17"/>
    <mergeCell ref="U13:U17"/>
    <mergeCell ref="AA13:AA17"/>
    <mergeCell ref="AB13:AB17"/>
    <mergeCell ref="A18:A21"/>
    <mergeCell ref="J18:J21"/>
    <mergeCell ref="U18:U21"/>
    <mergeCell ref="AA18:AA21"/>
    <mergeCell ref="AB18:AB21"/>
    <mergeCell ref="A22:A25"/>
    <mergeCell ref="J22:J25"/>
    <mergeCell ref="U22:U25"/>
    <mergeCell ref="AA22:AA25"/>
    <mergeCell ref="AB22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146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1.3416666666667</v>
      </c>
      <c r="B6" s="189" t="s">
        <v>147</v>
      </c>
      <c r="C6" s="189" t="s">
        <v>148</v>
      </c>
      <c r="D6" s="189" t="s">
        <v>149</v>
      </c>
      <c r="E6" s="189" t="s">
        <v>150</v>
      </c>
      <c r="F6" s="189" t="s">
        <v>64</v>
      </c>
      <c r="G6" s="88" t="s">
        <v>151</v>
      </c>
      <c r="H6" s="88" t="s">
        <v>152</v>
      </c>
      <c r="I6" s="88" t="s">
        <v>153</v>
      </c>
      <c r="J6" s="180">
        <v>120000</v>
      </c>
      <c r="K6" s="79">
        <v>37</v>
      </c>
      <c r="L6" s="79">
        <v>0</v>
      </c>
      <c r="M6" s="79">
        <v>86</v>
      </c>
      <c r="N6" s="89">
        <v>10</v>
      </c>
      <c r="O6" s="90">
        <v>0</v>
      </c>
      <c r="P6" s="91">
        <f>N6+O6</f>
        <v>10</v>
      </c>
      <c r="Q6" s="80">
        <f>IFERROR(P6/M6,"-")</f>
        <v>0.11627906976744</v>
      </c>
      <c r="R6" s="79">
        <v>2</v>
      </c>
      <c r="S6" s="79">
        <v>1</v>
      </c>
      <c r="T6" s="80">
        <f>IFERROR(R6/(P6),"-")</f>
        <v>0.2</v>
      </c>
      <c r="U6" s="186">
        <f>IFERROR(J6/SUM(N6:O7),"-")</f>
        <v>6666.6666666667</v>
      </c>
      <c r="V6" s="82">
        <v>3</v>
      </c>
      <c r="W6" s="80">
        <f>IF(P6=0,"-",V6/P6)</f>
        <v>0.3</v>
      </c>
      <c r="X6" s="185">
        <v>114000</v>
      </c>
      <c r="Y6" s="186">
        <f>IFERROR(X6/P6,"-")</f>
        <v>11400</v>
      </c>
      <c r="Z6" s="186">
        <f>IFERROR(X6/V6,"-")</f>
        <v>38000</v>
      </c>
      <c r="AA6" s="180">
        <f>SUM(X6:X7)-SUM(J6:J7)</f>
        <v>41000</v>
      </c>
      <c r="AB6" s="83">
        <f>SUM(X6:X7)/SUM(J6:J7)</f>
        <v>1.3416666666667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0.3</v>
      </c>
      <c r="BG6" s="110">
        <v>1</v>
      </c>
      <c r="BH6" s="112">
        <f>IFERROR(BG6/BE6,"-")</f>
        <v>0.33333333333333</v>
      </c>
      <c r="BI6" s="113">
        <v>8000</v>
      </c>
      <c r="BJ6" s="114">
        <f>IFERROR(BI6/BE6,"-")</f>
        <v>2666.6666666667</v>
      </c>
      <c r="BK6" s="115"/>
      <c r="BL6" s="115">
        <v>1</v>
      </c>
      <c r="BM6" s="115"/>
      <c r="BN6" s="117">
        <v>3</v>
      </c>
      <c r="BO6" s="118">
        <f>IF(P6=0,"",IF(BN6=0,"",(BN6/P6)))</f>
        <v>0.3</v>
      </c>
      <c r="BP6" s="119">
        <v>2</v>
      </c>
      <c r="BQ6" s="120">
        <f>IFERROR(BP6/BN6,"-")</f>
        <v>0.66666666666667</v>
      </c>
      <c r="BR6" s="121">
        <v>106000</v>
      </c>
      <c r="BS6" s="122">
        <f>IFERROR(BR6/BN6,"-")</f>
        <v>35333.333333333</v>
      </c>
      <c r="BT6" s="123"/>
      <c r="BU6" s="123"/>
      <c r="BV6" s="123">
        <v>2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114000</v>
      </c>
      <c r="CQ6" s="139">
        <v>75000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154</v>
      </c>
      <c r="C7" s="189"/>
      <c r="D7" s="189"/>
      <c r="E7" s="189"/>
      <c r="F7" s="189" t="s">
        <v>78</v>
      </c>
      <c r="G7" s="88"/>
      <c r="H7" s="88"/>
      <c r="I7" s="88"/>
      <c r="J7" s="180"/>
      <c r="K7" s="79">
        <v>48</v>
      </c>
      <c r="L7" s="79">
        <v>18</v>
      </c>
      <c r="M7" s="79">
        <v>11</v>
      </c>
      <c r="N7" s="89">
        <v>8</v>
      </c>
      <c r="O7" s="90">
        <v>0</v>
      </c>
      <c r="P7" s="91">
        <f>N7+O7</f>
        <v>8</v>
      </c>
      <c r="Q7" s="80">
        <f>IFERROR(P7/M7,"-")</f>
        <v>0.72727272727273</v>
      </c>
      <c r="R7" s="79">
        <v>1</v>
      </c>
      <c r="S7" s="79">
        <v>3</v>
      </c>
      <c r="T7" s="80">
        <f>IFERROR(R7/(P7),"-")</f>
        <v>0.125</v>
      </c>
      <c r="U7" s="186"/>
      <c r="V7" s="82">
        <v>3</v>
      </c>
      <c r="W7" s="80">
        <f>IF(P7=0,"-",V7/P7)</f>
        <v>0.375</v>
      </c>
      <c r="X7" s="185">
        <v>47000</v>
      </c>
      <c r="Y7" s="186">
        <f>IFERROR(X7/P7,"-")</f>
        <v>5875</v>
      </c>
      <c r="Z7" s="186">
        <f>IFERROR(X7/V7,"-")</f>
        <v>15666.666666667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0.375</v>
      </c>
      <c r="BG7" s="110">
        <v>1</v>
      </c>
      <c r="BH7" s="112">
        <f>IFERROR(BG7/BE7,"-")</f>
        <v>0.33333333333333</v>
      </c>
      <c r="BI7" s="113">
        <v>8000</v>
      </c>
      <c r="BJ7" s="114">
        <f>IFERROR(BI7/BE7,"-")</f>
        <v>2666.6666666667</v>
      </c>
      <c r="BK7" s="115"/>
      <c r="BL7" s="115">
        <v>1</v>
      </c>
      <c r="BM7" s="115"/>
      <c r="BN7" s="117">
        <v>3</v>
      </c>
      <c r="BO7" s="118">
        <f>IF(P7=0,"",IF(BN7=0,"",(BN7/P7)))</f>
        <v>0.375</v>
      </c>
      <c r="BP7" s="119">
        <v>1</v>
      </c>
      <c r="BQ7" s="120">
        <f>IFERROR(BP7/BN7,"-")</f>
        <v>0.33333333333333</v>
      </c>
      <c r="BR7" s="121">
        <v>8000</v>
      </c>
      <c r="BS7" s="122">
        <f>IFERROR(BR7/BN7,"-")</f>
        <v>2666.6666666667</v>
      </c>
      <c r="BT7" s="123"/>
      <c r="BU7" s="123">
        <v>1</v>
      </c>
      <c r="BV7" s="123"/>
      <c r="BW7" s="124">
        <v>1</v>
      </c>
      <c r="BX7" s="125">
        <f>IF(P7=0,"",IF(BW7=0,"",(BW7/P7)))</f>
        <v>0.125</v>
      </c>
      <c r="BY7" s="126">
        <v>1</v>
      </c>
      <c r="BZ7" s="127">
        <f>IFERROR(BY7/BW7,"-")</f>
        <v>1</v>
      </c>
      <c r="CA7" s="128">
        <v>31000</v>
      </c>
      <c r="CB7" s="129">
        <f>IFERROR(CA7/BW7,"-")</f>
        <v>31000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47000</v>
      </c>
      <c r="CQ7" s="139">
        <v>31000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0.16666666666667</v>
      </c>
      <c r="B8" s="189" t="s">
        <v>155</v>
      </c>
      <c r="C8" s="189" t="s">
        <v>156</v>
      </c>
      <c r="D8" s="189" t="s">
        <v>157</v>
      </c>
      <c r="E8" s="189"/>
      <c r="F8" s="189" t="s">
        <v>64</v>
      </c>
      <c r="G8" s="88" t="s">
        <v>158</v>
      </c>
      <c r="H8" s="88" t="s">
        <v>159</v>
      </c>
      <c r="I8" s="88" t="s">
        <v>153</v>
      </c>
      <c r="J8" s="180">
        <v>78000</v>
      </c>
      <c r="K8" s="79">
        <v>1</v>
      </c>
      <c r="L8" s="79">
        <v>0</v>
      </c>
      <c r="M8" s="79">
        <v>9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186">
        <f>IFERROR(J8/SUM(N8:O9),"-")</f>
        <v>39000</v>
      </c>
      <c r="V8" s="82">
        <v>0</v>
      </c>
      <c r="W8" s="80" t="str">
        <f>IF(P8=0,"-",V8/P8)</f>
        <v>-</v>
      </c>
      <c r="X8" s="185">
        <v>0</v>
      </c>
      <c r="Y8" s="186" t="str">
        <f>IFERROR(X8/P8,"-")</f>
        <v>-</v>
      </c>
      <c r="Z8" s="186" t="str">
        <f>IFERROR(X8/V8,"-")</f>
        <v>-</v>
      </c>
      <c r="AA8" s="180">
        <f>SUM(X8:X9)-SUM(J8:J9)</f>
        <v>-65000</v>
      </c>
      <c r="AB8" s="83">
        <f>SUM(X8:X9)/SUM(J8:J9)</f>
        <v>0.16666666666667</v>
      </c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160</v>
      </c>
      <c r="C9" s="189"/>
      <c r="D9" s="189"/>
      <c r="E9" s="189"/>
      <c r="F9" s="189" t="s">
        <v>78</v>
      </c>
      <c r="G9" s="88"/>
      <c r="H9" s="88"/>
      <c r="I9" s="88"/>
      <c r="J9" s="180"/>
      <c r="K9" s="79">
        <v>38</v>
      </c>
      <c r="L9" s="79">
        <v>24</v>
      </c>
      <c r="M9" s="79">
        <v>6</v>
      </c>
      <c r="N9" s="89">
        <v>2</v>
      </c>
      <c r="O9" s="90">
        <v>0</v>
      </c>
      <c r="P9" s="91">
        <f>N9+O9</f>
        <v>2</v>
      </c>
      <c r="Q9" s="80">
        <f>IFERROR(P9/M9,"-")</f>
        <v>0.33333333333333</v>
      </c>
      <c r="R9" s="79">
        <v>0</v>
      </c>
      <c r="S9" s="79">
        <v>0</v>
      </c>
      <c r="T9" s="80">
        <f>IFERROR(R9/(P9),"-")</f>
        <v>0</v>
      </c>
      <c r="U9" s="186"/>
      <c r="V9" s="82">
        <v>1</v>
      </c>
      <c r="W9" s="80">
        <f>IF(P9=0,"-",V9/P9)</f>
        <v>0.5</v>
      </c>
      <c r="X9" s="185">
        <v>13000</v>
      </c>
      <c r="Y9" s="186">
        <f>IFERROR(X9/P9,"-")</f>
        <v>6500</v>
      </c>
      <c r="Z9" s="186">
        <f>IFERROR(X9/V9,"-")</f>
        <v>13000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0.5</v>
      </c>
      <c r="BG9" s="110">
        <v>1</v>
      </c>
      <c r="BH9" s="112">
        <f>IFERROR(BG9/BE9,"-")</f>
        <v>1</v>
      </c>
      <c r="BI9" s="113">
        <v>13000</v>
      </c>
      <c r="BJ9" s="114">
        <f>IFERROR(BI9/BE9,"-")</f>
        <v>13000</v>
      </c>
      <c r="BK9" s="115"/>
      <c r="BL9" s="115"/>
      <c r="BM9" s="115">
        <v>1</v>
      </c>
      <c r="BN9" s="117">
        <v>1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13000</v>
      </c>
      <c r="CQ9" s="139">
        <v>13000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4.7333333333333</v>
      </c>
      <c r="B10" s="189" t="s">
        <v>161</v>
      </c>
      <c r="C10" s="189" t="s">
        <v>162</v>
      </c>
      <c r="D10" s="189" t="s">
        <v>157</v>
      </c>
      <c r="E10" s="189"/>
      <c r="F10" s="189" t="s">
        <v>64</v>
      </c>
      <c r="G10" s="88" t="s">
        <v>163</v>
      </c>
      <c r="H10" s="88" t="s">
        <v>159</v>
      </c>
      <c r="I10" s="88" t="s">
        <v>164</v>
      </c>
      <c r="J10" s="180">
        <v>90000</v>
      </c>
      <c r="K10" s="79">
        <v>20</v>
      </c>
      <c r="L10" s="79">
        <v>0</v>
      </c>
      <c r="M10" s="79">
        <v>46</v>
      </c>
      <c r="N10" s="89">
        <v>4</v>
      </c>
      <c r="O10" s="90">
        <v>0</v>
      </c>
      <c r="P10" s="91">
        <f>N10+O10</f>
        <v>4</v>
      </c>
      <c r="Q10" s="80">
        <f>IFERROR(P10/M10,"-")</f>
        <v>0.08695652173913</v>
      </c>
      <c r="R10" s="79">
        <v>1</v>
      </c>
      <c r="S10" s="79">
        <v>2</v>
      </c>
      <c r="T10" s="80">
        <f>IFERROR(R10/(P10),"-")</f>
        <v>0.25</v>
      </c>
      <c r="U10" s="186">
        <f>IFERROR(J10/SUM(N10:O11),"-")</f>
        <v>5000</v>
      </c>
      <c r="V10" s="82">
        <v>1</v>
      </c>
      <c r="W10" s="80">
        <f>IF(P10=0,"-",V10/P10)</f>
        <v>0.25</v>
      </c>
      <c r="X10" s="185">
        <v>3000</v>
      </c>
      <c r="Y10" s="186">
        <f>IFERROR(X10/P10,"-")</f>
        <v>750</v>
      </c>
      <c r="Z10" s="186">
        <f>IFERROR(X10/V10,"-")</f>
        <v>3000</v>
      </c>
      <c r="AA10" s="180">
        <f>SUM(X10:X11)-SUM(J10:J11)</f>
        <v>336000</v>
      </c>
      <c r="AB10" s="83">
        <f>SUM(X10:X11)/SUM(J10:J11)</f>
        <v>4.7333333333333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0.25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0.75</v>
      </c>
      <c r="BP10" s="119">
        <v>1</v>
      </c>
      <c r="BQ10" s="120">
        <f>IFERROR(BP10/BN10,"-")</f>
        <v>0.33333333333333</v>
      </c>
      <c r="BR10" s="121">
        <v>3000</v>
      </c>
      <c r="BS10" s="122">
        <f>IFERROR(BR10/BN10,"-")</f>
        <v>1000</v>
      </c>
      <c r="BT10" s="123">
        <v>1</v>
      </c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3000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165</v>
      </c>
      <c r="C11" s="189"/>
      <c r="D11" s="189"/>
      <c r="E11" s="189"/>
      <c r="F11" s="189" t="s">
        <v>78</v>
      </c>
      <c r="G11" s="88"/>
      <c r="H11" s="88"/>
      <c r="I11" s="88"/>
      <c r="J11" s="180"/>
      <c r="K11" s="79">
        <v>79</v>
      </c>
      <c r="L11" s="79">
        <v>50</v>
      </c>
      <c r="M11" s="79">
        <v>38</v>
      </c>
      <c r="N11" s="89">
        <v>14</v>
      </c>
      <c r="O11" s="90">
        <v>0</v>
      </c>
      <c r="P11" s="91">
        <f>N11+O11</f>
        <v>14</v>
      </c>
      <c r="Q11" s="80">
        <f>IFERROR(P11/M11,"-")</f>
        <v>0.36842105263158</v>
      </c>
      <c r="R11" s="79">
        <v>8</v>
      </c>
      <c r="S11" s="79">
        <v>0</v>
      </c>
      <c r="T11" s="80">
        <f>IFERROR(R11/(P11),"-")</f>
        <v>0.57142857142857</v>
      </c>
      <c r="U11" s="186"/>
      <c r="V11" s="82">
        <v>5</v>
      </c>
      <c r="W11" s="80">
        <f>IF(P11=0,"-",V11/P11)</f>
        <v>0.35714285714286</v>
      </c>
      <c r="X11" s="185">
        <v>423000</v>
      </c>
      <c r="Y11" s="186">
        <f>IFERROR(X11/P11,"-")</f>
        <v>30214.285714286</v>
      </c>
      <c r="Z11" s="186">
        <f>IFERROR(X11/V11,"-")</f>
        <v>84600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3</v>
      </c>
      <c r="AN11" s="99">
        <f>IF(P11=0,"",IF(AM11=0,"",(AM11/P11)))</f>
        <v>0.21428571428571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0.071428571428571</v>
      </c>
      <c r="AX11" s="104">
        <v>1</v>
      </c>
      <c r="AY11" s="106">
        <f>IFERROR(AX11/AV11,"-")</f>
        <v>1</v>
      </c>
      <c r="AZ11" s="107">
        <v>8000</v>
      </c>
      <c r="BA11" s="108">
        <f>IFERROR(AZ11/AV11,"-")</f>
        <v>8000</v>
      </c>
      <c r="BB11" s="109"/>
      <c r="BC11" s="109">
        <v>1</v>
      </c>
      <c r="BD11" s="109"/>
      <c r="BE11" s="110">
        <v>3</v>
      </c>
      <c r="BF11" s="111">
        <f>IF(P11=0,"",IF(BE11=0,"",(BE11/P11)))</f>
        <v>0.21428571428571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3</v>
      </c>
      <c r="BO11" s="118">
        <f>IF(P11=0,"",IF(BN11=0,"",(BN11/P11)))</f>
        <v>0.21428571428571</v>
      </c>
      <c r="BP11" s="119">
        <v>2</v>
      </c>
      <c r="BQ11" s="120">
        <f>IFERROR(BP11/BN11,"-")</f>
        <v>0.66666666666667</v>
      </c>
      <c r="BR11" s="121">
        <v>86000</v>
      </c>
      <c r="BS11" s="122">
        <f>IFERROR(BR11/BN11,"-")</f>
        <v>28666.666666667</v>
      </c>
      <c r="BT11" s="123">
        <v>1</v>
      </c>
      <c r="BU11" s="123"/>
      <c r="BV11" s="123">
        <v>1</v>
      </c>
      <c r="BW11" s="124">
        <v>3</v>
      </c>
      <c r="BX11" s="125">
        <f>IF(P11=0,"",IF(BW11=0,"",(BW11/P11)))</f>
        <v>0.21428571428571</v>
      </c>
      <c r="BY11" s="126">
        <v>1</v>
      </c>
      <c r="BZ11" s="127">
        <f>IFERROR(BY11/BW11,"-")</f>
        <v>0.33333333333333</v>
      </c>
      <c r="CA11" s="128">
        <v>238000</v>
      </c>
      <c r="CB11" s="129">
        <f>IFERROR(CA11/BW11,"-")</f>
        <v>79333.333333333</v>
      </c>
      <c r="CC11" s="130"/>
      <c r="CD11" s="130"/>
      <c r="CE11" s="130">
        <v>1</v>
      </c>
      <c r="CF11" s="131">
        <v>1</v>
      </c>
      <c r="CG11" s="132">
        <f>IF(P11=0,"",IF(CF11=0,"",(CF11/P11)))</f>
        <v>0.071428571428571</v>
      </c>
      <c r="CH11" s="133">
        <v>1</v>
      </c>
      <c r="CI11" s="134">
        <f>IFERROR(CH11/CF11,"-")</f>
        <v>1</v>
      </c>
      <c r="CJ11" s="135">
        <v>91000</v>
      </c>
      <c r="CK11" s="136">
        <f>IFERROR(CJ11/CF11,"-")</f>
        <v>91000</v>
      </c>
      <c r="CL11" s="137"/>
      <c r="CM11" s="137"/>
      <c r="CN11" s="137">
        <v>1</v>
      </c>
      <c r="CO11" s="138">
        <v>5</v>
      </c>
      <c r="CP11" s="139">
        <v>423000</v>
      </c>
      <c r="CQ11" s="139">
        <v>238000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0.20833333333333</v>
      </c>
      <c r="B12" s="189" t="s">
        <v>166</v>
      </c>
      <c r="C12" s="189" t="s">
        <v>156</v>
      </c>
      <c r="D12" s="189" t="s">
        <v>167</v>
      </c>
      <c r="E12" s="189"/>
      <c r="F12" s="189" t="s">
        <v>64</v>
      </c>
      <c r="G12" s="88" t="s">
        <v>168</v>
      </c>
      <c r="H12" s="88" t="s">
        <v>169</v>
      </c>
      <c r="I12" s="88" t="s">
        <v>170</v>
      </c>
      <c r="J12" s="180">
        <v>48000</v>
      </c>
      <c r="K12" s="79">
        <v>5</v>
      </c>
      <c r="L12" s="79">
        <v>0</v>
      </c>
      <c r="M12" s="79">
        <v>23</v>
      </c>
      <c r="N12" s="89">
        <v>1</v>
      </c>
      <c r="O12" s="90">
        <v>0</v>
      </c>
      <c r="P12" s="91">
        <f>N12+O12</f>
        <v>1</v>
      </c>
      <c r="Q12" s="80">
        <f>IFERROR(P12/M12,"-")</f>
        <v>0.043478260869565</v>
      </c>
      <c r="R12" s="79">
        <v>0</v>
      </c>
      <c r="S12" s="79">
        <v>1</v>
      </c>
      <c r="T12" s="80">
        <f>IFERROR(R12/(P12),"-")</f>
        <v>0</v>
      </c>
      <c r="U12" s="186">
        <f>IFERROR(J12/SUM(N12:O13),"-")</f>
        <v>8000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SUM(X12:X13)-SUM(J12:J13)</f>
        <v>-38000</v>
      </c>
      <c r="AB12" s="83">
        <f>SUM(X12:X13)/SUM(J12:J13)</f>
        <v>0.20833333333333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1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171</v>
      </c>
      <c r="C13" s="189"/>
      <c r="D13" s="189"/>
      <c r="E13" s="189"/>
      <c r="F13" s="189" t="s">
        <v>78</v>
      </c>
      <c r="G13" s="88"/>
      <c r="H13" s="88"/>
      <c r="I13" s="88"/>
      <c r="J13" s="180"/>
      <c r="K13" s="79">
        <v>36</v>
      </c>
      <c r="L13" s="79">
        <v>19</v>
      </c>
      <c r="M13" s="79">
        <v>21</v>
      </c>
      <c r="N13" s="89">
        <v>4</v>
      </c>
      <c r="O13" s="90">
        <v>1</v>
      </c>
      <c r="P13" s="91">
        <f>N13+O13</f>
        <v>5</v>
      </c>
      <c r="Q13" s="80">
        <f>IFERROR(P13/M13,"-")</f>
        <v>0.23809523809524</v>
      </c>
      <c r="R13" s="79">
        <v>0</v>
      </c>
      <c r="S13" s="79">
        <v>2</v>
      </c>
      <c r="T13" s="80">
        <f>IFERROR(R13/(P13),"-")</f>
        <v>0</v>
      </c>
      <c r="U13" s="186"/>
      <c r="V13" s="82">
        <v>1</v>
      </c>
      <c r="W13" s="80">
        <f>IF(P13=0,"-",V13/P13)</f>
        <v>0.2</v>
      </c>
      <c r="X13" s="185">
        <v>10000</v>
      </c>
      <c r="Y13" s="186">
        <f>IFERROR(X13/P13,"-")</f>
        <v>2000</v>
      </c>
      <c r="Z13" s="186">
        <f>IFERROR(X13/V13,"-")</f>
        <v>10000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2</v>
      </c>
      <c r="AW13" s="105">
        <f>IF(P13=0,"",IF(AV13=0,"",(AV13/P13)))</f>
        <v>0.4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0.4</v>
      </c>
      <c r="BP13" s="119">
        <v>1</v>
      </c>
      <c r="BQ13" s="120">
        <f>IFERROR(BP13/BN13,"-")</f>
        <v>0.5</v>
      </c>
      <c r="BR13" s="121">
        <v>10000</v>
      </c>
      <c r="BS13" s="122">
        <f>IFERROR(BR13/BN13,"-")</f>
        <v>5000</v>
      </c>
      <c r="BT13" s="123"/>
      <c r="BU13" s="123">
        <v>1</v>
      </c>
      <c r="BV13" s="123"/>
      <c r="BW13" s="124">
        <v>1</v>
      </c>
      <c r="BX13" s="125">
        <f>IF(P13=0,"",IF(BW13=0,"",(BW13/P13)))</f>
        <v>0.2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10000</v>
      </c>
      <c r="CQ13" s="139">
        <v>10000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0.34848484848485</v>
      </c>
      <c r="B14" s="189" t="s">
        <v>172</v>
      </c>
      <c r="C14" s="189" t="s">
        <v>173</v>
      </c>
      <c r="D14" s="189" t="s">
        <v>167</v>
      </c>
      <c r="E14" s="189"/>
      <c r="F14" s="189" t="s">
        <v>64</v>
      </c>
      <c r="G14" s="88" t="s">
        <v>174</v>
      </c>
      <c r="H14" s="88" t="s">
        <v>175</v>
      </c>
      <c r="I14" s="88" t="s">
        <v>170</v>
      </c>
      <c r="J14" s="180">
        <v>66000</v>
      </c>
      <c r="K14" s="79">
        <v>2</v>
      </c>
      <c r="L14" s="79">
        <v>0</v>
      </c>
      <c r="M14" s="79">
        <v>12</v>
      </c>
      <c r="N14" s="89">
        <v>1</v>
      </c>
      <c r="O14" s="90">
        <v>0</v>
      </c>
      <c r="P14" s="91">
        <f>N14+O14</f>
        <v>1</v>
      </c>
      <c r="Q14" s="80">
        <f>IFERROR(P14/M14,"-")</f>
        <v>0.083333333333333</v>
      </c>
      <c r="R14" s="79">
        <v>0</v>
      </c>
      <c r="S14" s="79">
        <v>0</v>
      </c>
      <c r="T14" s="80">
        <f>IFERROR(R14/(P14),"-")</f>
        <v>0</v>
      </c>
      <c r="U14" s="186">
        <f>IFERROR(J14/SUM(N14:O15),"-")</f>
        <v>11000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-43000</v>
      </c>
      <c r="AB14" s="83">
        <f>SUM(X14:X15)/SUM(J14:J15)</f>
        <v>0.34848484848485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1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176</v>
      </c>
      <c r="C15" s="189"/>
      <c r="D15" s="189"/>
      <c r="E15" s="189"/>
      <c r="F15" s="189" t="s">
        <v>78</v>
      </c>
      <c r="G15" s="88"/>
      <c r="H15" s="88"/>
      <c r="I15" s="88"/>
      <c r="J15" s="180"/>
      <c r="K15" s="79">
        <v>16</v>
      </c>
      <c r="L15" s="79">
        <v>12</v>
      </c>
      <c r="M15" s="79">
        <v>14</v>
      </c>
      <c r="N15" s="89">
        <v>5</v>
      </c>
      <c r="O15" s="90">
        <v>0</v>
      </c>
      <c r="P15" s="91">
        <f>N15+O15</f>
        <v>5</v>
      </c>
      <c r="Q15" s="80">
        <f>IFERROR(P15/M15,"-")</f>
        <v>0.35714285714286</v>
      </c>
      <c r="R15" s="79">
        <v>1</v>
      </c>
      <c r="S15" s="79">
        <v>1</v>
      </c>
      <c r="T15" s="80">
        <f>IFERROR(R15/(P15),"-")</f>
        <v>0.2</v>
      </c>
      <c r="U15" s="186"/>
      <c r="V15" s="82">
        <v>2</v>
      </c>
      <c r="W15" s="80">
        <f>IF(P15=0,"-",V15/P15)</f>
        <v>0.4</v>
      </c>
      <c r="X15" s="185">
        <v>23000</v>
      </c>
      <c r="Y15" s="186">
        <f>IFERROR(X15/P15,"-")</f>
        <v>4600</v>
      </c>
      <c r="Z15" s="186">
        <f>IFERROR(X15/V15,"-")</f>
        <v>11500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0.2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0.4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2</v>
      </c>
      <c r="BX15" s="125">
        <f>IF(P15=0,"",IF(BW15=0,"",(BW15/P15)))</f>
        <v>0.4</v>
      </c>
      <c r="BY15" s="126">
        <v>2</v>
      </c>
      <c r="BZ15" s="127">
        <f>IFERROR(BY15/BW15,"-")</f>
        <v>1</v>
      </c>
      <c r="CA15" s="128">
        <v>23000</v>
      </c>
      <c r="CB15" s="129">
        <f>IFERROR(CA15/BW15,"-")</f>
        <v>11500</v>
      </c>
      <c r="CC15" s="130">
        <v>1</v>
      </c>
      <c r="CD15" s="130">
        <v>1</v>
      </c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23000</v>
      </c>
      <c r="CQ15" s="139">
        <v>20000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0.055555555555556</v>
      </c>
      <c r="B16" s="189" t="s">
        <v>177</v>
      </c>
      <c r="C16" s="189" t="s">
        <v>178</v>
      </c>
      <c r="D16" s="189" t="s">
        <v>179</v>
      </c>
      <c r="E16" s="189"/>
      <c r="F16" s="189" t="s">
        <v>64</v>
      </c>
      <c r="G16" s="88" t="s">
        <v>180</v>
      </c>
      <c r="H16" s="88" t="s">
        <v>175</v>
      </c>
      <c r="I16" s="88" t="s">
        <v>181</v>
      </c>
      <c r="J16" s="180">
        <v>90000</v>
      </c>
      <c r="K16" s="79">
        <v>1</v>
      </c>
      <c r="L16" s="79">
        <v>0</v>
      </c>
      <c r="M16" s="79">
        <v>9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186">
        <f>IFERROR(J16/SUM(N16:O17),"-")</f>
        <v>90000</v>
      </c>
      <c r="V16" s="82">
        <v>0</v>
      </c>
      <c r="W16" s="80" t="str">
        <f>IF(P16=0,"-",V16/P16)</f>
        <v>-</v>
      </c>
      <c r="X16" s="185">
        <v>0</v>
      </c>
      <c r="Y16" s="186" t="str">
        <f>IFERROR(X16/P16,"-")</f>
        <v>-</v>
      </c>
      <c r="Z16" s="186" t="str">
        <f>IFERROR(X16/V16,"-")</f>
        <v>-</v>
      </c>
      <c r="AA16" s="180">
        <f>SUM(X16:X17)-SUM(J16:J17)</f>
        <v>-85000</v>
      </c>
      <c r="AB16" s="83">
        <f>SUM(X16:X17)/SUM(J16:J17)</f>
        <v>0.055555555555556</v>
      </c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182</v>
      </c>
      <c r="C17" s="189"/>
      <c r="D17" s="189"/>
      <c r="E17" s="189"/>
      <c r="F17" s="189" t="s">
        <v>78</v>
      </c>
      <c r="G17" s="88"/>
      <c r="H17" s="88"/>
      <c r="I17" s="88"/>
      <c r="J17" s="180"/>
      <c r="K17" s="79">
        <v>9</v>
      </c>
      <c r="L17" s="79">
        <v>3</v>
      </c>
      <c r="M17" s="79">
        <v>1</v>
      </c>
      <c r="N17" s="89">
        <v>1</v>
      </c>
      <c r="O17" s="90">
        <v>0</v>
      </c>
      <c r="P17" s="91">
        <f>N17+O17</f>
        <v>1</v>
      </c>
      <c r="Q17" s="80">
        <f>IFERROR(P17/M17,"-")</f>
        <v>1</v>
      </c>
      <c r="R17" s="79">
        <v>0</v>
      </c>
      <c r="S17" s="79">
        <v>0</v>
      </c>
      <c r="T17" s="80">
        <f>IFERROR(R17/(P17),"-")</f>
        <v>0</v>
      </c>
      <c r="U17" s="186"/>
      <c r="V17" s="82">
        <v>1</v>
      </c>
      <c r="W17" s="80">
        <f>IF(P17=0,"-",V17/P17)</f>
        <v>1</v>
      </c>
      <c r="X17" s="185">
        <v>5000</v>
      </c>
      <c r="Y17" s="186">
        <f>IFERROR(X17/P17,"-")</f>
        <v>5000</v>
      </c>
      <c r="Z17" s="186">
        <f>IFERROR(X17/V17,"-")</f>
        <v>5000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1</v>
      </c>
      <c r="AO17" s="98">
        <v>1</v>
      </c>
      <c r="AP17" s="100">
        <f>IFERROR(AO17/AM17,"-")</f>
        <v>1</v>
      </c>
      <c r="AQ17" s="101">
        <v>5000</v>
      </c>
      <c r="AR17" s="102">
        <f>IFERROR(AQ17/AM17,"-")</f>
        <v>5000</v>
      </c>
      <c r="AS17" s="103">
        <v>1</v>
      </c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5000</v>
      </c>
      <c r="CQ17" s="139">
        <v>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5.1086666666667</v>
      </c>
      <c r="B18" s="189" t="s">
        <v>183</v>
      </c>
      <c r="C18" s="189" t="s">
        <v>162</v>
      </c>
      <c r="D18" s="189" t="s">
        <v>167</v>
      </c>
      <c r="E18" s="189"/>
      <c r="F18" s="189" t="s">
        <v>64</v>
      </c>
      <c r="G18" s="88" t="s">
        <v>184</v>
      </c>
      <c r="H18" s="88" t="s">
        <v>175</v>
      </c>
      <c r="I18" s="88" t="s">
        <v>185</v>
      </c>
      <c r="J18" s="180">
        <v>90000</v>
      </c>
      <c r="K18" s="79">
        <v>47</v>
      </c>
      <c r="L18" s="79">
        <v>0</v>
      </c>
      <c r="M18" s="79">
        <v>146</v>
      </c>
      <c r="N18" s="89">
        <v>16</v>
      </c>
      <c r="O18" s="90">
        <v>1</v>
      </c>
      <c r="P18" s="91">
        <f>N18+O18</f>
        <v>17</v>
      </c>
      <c r="Q18" s="80">
        <f>IFERROR(P18/M18,"-")</f>
        <v>0.11643835616438</v>
      </c>
      <c r="R18" s="79">
        <v>2</v>
      </c>
      <c r="S18" s="79">
        <v>5</v>
      </c>
      <c r="T18" s="80">
        <f>IFERROR(R18/(P18),"-")</f>
        <v>0.11764705882353</v>
      </c>
      <c r="U18" s="186">
        <f>IFERROR(J18/SUM(N18:O19),"-")</f>
        <v>1914.8936170213</v>
      </c>
      <c r="V18" s="82">
        <v>4</v>
      </c>
      <c r="W18" s="80">
        <f>IF(P18=0,"-",V18/P18)</f>
        <v>0.23529411764706</v>
      </c>
      <c r="X18" s="185">
        <v>39780</v>
      </c>
      <c r="Y18" s="186">
        <f>IFERROR(X18/P18,"-")</f>
        <v>2340</v>
      </c>
      <c r="Z18" s="186">
        <f>IFERROR(X18/V18,"-")</f>
        <v>9945</v>
      </c>
      <c r="AA18" s="180">
        <f>SUM(X18:X19)-SUM(J18:J19)</f>
        <v>369780</v>
      </c>
      <c r="AB18" s="83">
        <f>SUM(X18:X19)/SUM(J18:J19)</f>
        <v>5.1086666666667</v>
      </c>
      <c r="AC18" s="77"/>
      <c r="AD18" s="92">
        <v>1</v>
      </c>
      <c r="AE18" s="93">
        <f>IF(P18=0,"",IF(AD18=0,"",(AD18/P18)))</f>
        <v>0.058823529411765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2</v>
      </c>
      <c r="AN18" s="99">
        <f>IF(P18=0,"",IF(AM18=0,"",(AM18/P18)))</f>
        <v>0.11764705882353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7</v>
      </c>
      <c r="BF18" s="111">
        <f>IF(P18=0,"",IF(BE18=0,"",(BE18/P18)))</f>
        <v>0.41176470588235</v>
      </c>
      <c r="BG18" s="110">
        <v>2</v>
      </c>
      <c r="BH18" s="112">
        <f>IFERROR(BG18/BE18,"-")</f>
        <v>0.28571428571429</v>
      </c>
      <c r="BI18" s="113">
        <v>23780</v>
      </c>
      <c r="BJ18" s="114">
        <f>IFERROR(BI18/BE18,"-")</f>
        <v>3397.1428571429</v>
      </c>
      <c r="BK18" s="115">
        <v>1</v>
      </c>
      <c r="BL18" s="115"/>
      <c r="BM18" s="115">
        <v>1</v>
      </c>
      <c r="BN18" s="117">
        <v>4</v>
      </c>
      <c r="BO18" s="118">
        <f>IF(P18=0,"",IF(BN18=0,"",(BN18/P18)))</f>
        <v>0.23529411764706</v>
      </c>
      <c r="BP18" s="119">
        <v>1</v>
      </c>
      <c r="BQ18" s="120">
        <f>IFERROR(BP18/BN18,"-")</f>
        <v>0.25</v>
      </c>
      <c r="BR18" s="121">
        <v>3000</v>
      </c>
      <c r="BS18" s="122">
        <f>IFERROR(BR18/BN18,"-")</f>
        <v>750</v>
      </c>
      <c r="BT18" s="123">
        <v>1</v>
      </c>
      <c r="BU18" s="123"/>
      <c r="BV18" s="123"/>
      <c r="BW18" s="124">
        <v>3</v>
      </c>
      <c r="BX18" s="125">
        <f>IF(P18=0,"",IF(BW18=0,"",(BW18/P18)))</f>
        <v>0.17647058823529</v>
      </c>
      <c r="BY18" s="126">
        <v>1</v>
      </c>
      <c r="BZ18" s="127">
        <f>IFERROR(BY18/BW18,"-")</f>
        <v>0.33333333333333</v>
      </c>
      <c r="CA18" s="128">
        <v>13000</v>
      </c>
      <c r="CB18" s="129">
        <f>IFERROR(CA18/BW18,"-")</f>
        <v>4333.3333333333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4</v>
      </c>
      <c r="CP18" s="139">
        <v>39780</v>
      </c>
      <c r="CQ18" s="139">
        <v>13780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186</v>
      </c>
      <c r="C19" s="189"/>
      <c r="D19" s="189"/>
      <c r="E19" s="189"/>
      <c r="F19" s="189" t="s">
        <v>78</v>
      </c>
      <c r="G19" s="88"/>
      <c r="H19" s="88"/>
      <c r="I19" s="88"/>
      <c r="J19" s="180"/>
      <c r="K19" s="79">
        <v>189</v>
      </c>
      <c r="L19" s="79">
        <v>114</v>
      </c>
      <c r="M19" s="79">
        <v>173</v>
      </c>
      <c r="N19" s="89">
        <v>30</v>
      </c>
      <c r="O19" s="90">
        <v>0</v>
      </c>
      <c r="P19" s="91">
        <f>N19+O19</f>
        <v>30</v>
      </c>
      <c r="Q19" s="80">
        <f>IFERROR(P19/M19,"-")</f>
        <v>0.17341040462428</v>
      </c>
      <c r="R19" s="79">
        <v>12</v>
      </c>
      <c r="S19" s="79">
        <v>5</v>
      </c>
      <c r="T19" s="80">
        <f>IFERROR(R19/(P19),"-")</f>
        <v>0.4</v>
      </c>
      <c r="U19" s="186"/>
      <c r="V19" s="82">
        <v>9</v>
      </c>
      <c r="W19" s="80">
        <f>IF(P19=0,"-",V19/P19)</f>
        <v>0.3</v>
      </c>
      <c r="X19" s="185">
        <v>420000</v>
      </c>
      <c r="Y19" s="186">
        <f>IFERROR(X19/P19,"-")</f>
        <v>14000</v>
      </c>
      <c r="Z19" s="186">
        <f>IFERROR(X19/V19,"-")</f>
        <v>46666.666666667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2</v>
      </c>
      <c r="AN19" s="99">
        <f>IF(P19=0,"",IF(AM19=0,"",(AM19/P19)))</f>
        <v>0.066666666666667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2</v>
      </c>
      <c r="AW19" s="105">
        <f>IF(P19=0,"",IF(AV19=0,"",(AV19/P19)))</f>
        <v>0.066666666666667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4</v>
      </c>
      <c r="BF19" s="111">
        <f>IF(P19=0,"",IF(BE19=0,"",(BE19/P19)))</f>
        <v>0.13333333333333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15</v>
      </c>
      <c r="BO19" s="118">
        <f>IF(P19=0,"",IF(BN19=0,"",(BN19/P19)))</f>
        <v>0.5</v>
      </c>
      <c r="BP19" s="119">
        <v>5</v>
      </c>
      <c r="BQ19" s="120">
        <f>IFERROR(BP19/BN19,"-")</f>
        <v>0.33333333333333</v>
      </c>
      <c r="BR19" s="121">
        <v>319000</v>
      </c>
      <c r="BS19" s="122">
        <f>IFERROR(BR19/BN19,"-")</f>
        <v>21266.666666667</v>
      </c>
      <c r="BT19" s="123">
        <v>1</v>
      </c>
      <c r="BU19" s="123">
        <v>1</v>
      </c>
      <c r="BV19" s="123">
        <v>3</v>
      </c>
      <c r="BW19" s="124">
        <v>7</v>
      </c>
      <c r="BX19" s="125">
        <f>IF(P19=0,"",IF(BW19=0,"",(BW19/P19)))</f>
        <v>0.23333333333333</v>
      </c>
      <c r="BY19" s="126">
        <v>4</v>
      </c>
      <c r="BZ19" s="127">
        <f>IFERROR(BY19/BW19,"-")</f>
        <v>0.57142857142857</v>
      </c>
      <c r="CA19" s="128">
        <v>101000</v>
      </c>
      <c r="CB19" s="129">
        <f>IFERROR(CA19/BW19,"-")</f>
        <v>14428.571428571</v>
      </c>
      <c r="CC19" s="130">
        <v>3</v>
      </c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9</v>
      </c>
      <c r="CP19" s="139">
        <v>420000</v>
      </c>
      <c r="CQ19" s="139">
        <v>138000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0.53030303030303</v>
      </c>
      <c r="B20" s="189" t="s">
        <v>187</v>
      </c>
      <c r="C20" s="189" t="s">
        <v>188</v>
      </c>
      <c r="D20" s="189" t="s">
        <v>167</v>
      </c>
      <c r="E20" s="189"/>
      <c r="F20" s="189" t="s">
        <v>64</v>
      </c>
      <c r="G20" s="88" t="s">
        <v>189</v>
      </c>
      <c r="H20" s="88" t="s">
        <v>175</v>
      </c>
      <c r="I20" s="88" t="s">
        <v>185</v>
      </c>
      <c r="J20" s="180">
        <v>66000</v>
      </c>
      <c r="K20" s="79">
        <v>10</v>
      </c>
      <c r="L20" s="79">
        <v>0</v>
      </c>
      <c r="M20" s="79">
        <v>22</v>
      </c>
      <c r="N20" s="89">
        <v>2</v>
      </c>
      <c r="O20" s="90">
        <v>0</v>
      </c>
      <c r="P20" s="91">
        <f>N20+O20</f>
        <v>2</v>
      </c>
      <c r="Q20" s="80">
        <f>IFERROR(P20/M20,"-")</f>
        <v>0.090909090909091</v>
      </c>
      <c r="R20" s="79">
        <v>0</v>
      </c>
      <c r="S20" s="79">
        <v>1</v>
      </c>
      <c r="T20" s="80">
        <f>IFERROR(R20/(P20),"-")</f>
        <v>0</v>
      </c>
      <c r="U20" s="186">
        <f>IFERROR(J20/SUM(N20:O21),"-")</f>
        <v>9428.5714285714</v>
      </c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>
        <f>SUM(X20:X21)-SUM(J20:J21)</f>
        <v>-31000</v>
      </c>
      <c r="AB20" s="83">
        <f>SUM(X20:X21)/SUM(J20:J21)</f>
        <v>0.53030303030303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0.5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1</v>
      </c>
      <c r="AW20" s="105">
        <f>IF(P20=0,"",IF(AV20=0,"",(AV20/P20)))</f>
        <v>0.5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190</v>
      </c>
      <c r="C21" s="189"/>
      <c r="D21" s="189"/>
      <c r="E21" s="189"/>
      <c r="F21" s="189" t="s">
        <v>78</v>
      </c>
      <c r="G21" s="88"/>
      <c r="H21" s="88"/>
      <c r="I21" s="88"/>
      <c r="J21" s="180"/>
      <c r="K21" s="79">
        <v>86</v>
      </c>
      <c r="L21" s="79">
        <v>24</v>
      </c>
      <c r="M21" s="79">
        <v>11</v>
      </c>
      <c r="N21" s="89">
        <v>5</v>
      </c>
      <c r="O21" s="90">
        <v>0</v>
      </c>
      <c r="P21" s="91">
        <f>N21+O21</f>
        <v>5</v>
      </c>
      <c r="Q21" s="80">
        <f>IFERROR(P21/M21,"-")</f>
        <v>0.45454545454545</v>
      </c>
      <c r="R21" s="79">
        <v>1</v>
      </c>
      <c r="S21" s="79">
        <v>2</v>
      </c>
      <c r="T21" s="80">
        <f>IFERROR(R21/(P21),"-")</f>
        <v>0.2</v>
      </c>
      <c r="U21" s="186"/>
      <c r="V21" s="82">
        <v>1</v>
      </c>
      <c r="W21" s="80">
        <f>IF(P21=0,"-",V21/P21)</f>
        <v>0.2</v>
      </c>
      <c r="X21" s="185">
        <v>35000</v>
      </c>
      <c r="Y21" s="186">
        <f>IFERROR(X21/P21,"-")</f>
        <v>7000</v>
      </c>
      <c r="Z21" s="186">
        <f>IFERROR(X21/V21,"-")</f>
        <v>35000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0.2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0.2</v>
      </c>
      <c r="BP21" s="119">
        <v>1</v>
      </c>
      <c r="BQ21" s="120">
        <f>IFERROR(BP21/BN21,"-")</f>
        <v>1</v>
      </c>
      <c r="BR21" s="121">
        <v>35000</v>
      </c>
      <c r="BS21" s="122">
        <f>IFERROR(BR21/BN21,"-")</f>
        <v>35000</v>
      </c>
      <c r="BT21" s="123"/>
      <c r="BU21" s="123"/>
      <c r="BV21" s="123">
        <v>1</v>
      </c>
      <c r="BW21" s="124">
        <v>2</v>
      </c>
      <c r="BX21" s="125">
        <f>IF(P21=0,"",IF(BW21=0,"",(BW21/P21)))</f>
        <v>0.4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</v>
      </c>
      <c r="CG21" s="132">
        <f>IF(P21=0,"",IF(CF21=0,"",(CF21/P21)))</f>
        <v>0.2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1</v>
      </c>
      <c r="CP21" s="139">
        <v>35000</v>
      </c>
      <c r="CQ21" s="139">
        <v>35000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0.625</v>
      </c>
      <c r="B22" s="189" t="s">
        <v>191</v>
      </c>
      <c r="C22" s="189" t="s">
        <v>192</v>
      </c>
      <c r="D22" s="189" t="s">
        <v>179</v>
      </c>
      <c r="E22" s="189"/>
      <c r="F22" s="189" t="s">
        <v>64</v>
      </c>
      <c r="G22" s="88" t="s">
        <v>193</v>
      </c>
      <c r="H22" s="88" t="s">
        <v>175</v>
      </c>
      <c r="I22" s="88" t="s">
        <v>194</v>
      </c>
      <c r="J22" s="180">
        <v>96000</v>
      </c>
      <c r="K22" s="79">
        <v>10</v>
      </c>
      <c r="L22" s="79">
        <v>0</v>
      </c>
      <c r="M22" s="79">
        <v>27</v>
      </c>
      <c r="N22" s="89">
        <v>4</v>
      </c>
      <c r="O22" s="90">
        <v>0</v>
      </c>
      <c r="P22" s="91">
        <f>N22+O22</f>
        <v>4</v>
      </c>
      <c r="Q22" s="80">
        <f>IFERROR(P22/M22,"-")</f>
        <v>0.14814814814815</v>
      </c>
      <c r="R22" s="79">
        <v>3</v>
      </c>
      <c r="S22" s="79">
        <v>0</v>
      </c>
      <c r="T22" s="80">
        <f>IFERROR(R22/(P22),"-")</f>
        <v>0.75</v>
      </c>
      <c r="U22" s="186">
        <f>IFERROR(J22/SUM(N22:O23),"-")</f>
        <v>6857.1428571429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SUM(X22:X23)-SUM(J22:J23)</f>
        <v>-36000</v>
      </c>
      <c r="AB22" s="83">
        <f>SUM(X22:X23)/SUM(J22:J23)</f>
        <v>0.625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2</v>
      </c>
      <c r="AN22" s="99">
        <f>IF(P22=0,"",IF(AM22=0,"",(AM22/P22)))</f>
        <v>0.5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195</v>
      </c>
      <c r="C23" s="189"/>
      <c r="D23" s="189"/>
      <c r="E23" s="189"/>
      <c r="F23" s="189" t="s">
        <v>78</v>
      </c>
      <c r="G23" s="88"/>
      <c r="H23" s="88"/>
      <c r="I23" s="88"/>
      <c r="J23" s="180"/>
      <c r="K23" s="79">
        <v>112</v>
      </c>
      <c r="L23" s="79">
        <v>35</v>
      </c>
      <c r="M23" s="79">
        <v>41</v>
      </c>
      <c r="N23" s="89">
        <v>10</v>
      </c>
      <c r="O23" s="90">
        <v>0</v>
      </c>
      <c r="P23" s="91">
        <f>N23+O23</f>
        <v>10</v>
      </c>
      <c r="Q23" s="80">
        <f>IFERROR(P23/M23,"-")</f>
        <v>0.24390243902439</v>
      </c>
      <c r="R23" s="79">
        <v>5</v>
      </c>
      <c r="S23" s="79">
        <v>1</v>
      </c>
      <c r="T23" s="80">
        <f>IFERROR(R23/(P23),"-")</f>
        <v>0.5</v>
      </c>
      <c r="U23" s="186"/>
      <c r="V23" s="82">
        <v>3</v>
      </c>
      <c r="W23" s="80">
        <f>IF(P23=0,"-",V23/P23)</f>
        <v>0.3</v>
      </c>
      <c r="X23" s="185">
        <v>60000</v>
      </c>
      <c r="Y23" s="186">
        <f>IFERROR(X23/P23,"-")</f>
        <v>6000</v>
      </c>
      <c r="Z23" s="186">
        <f>IFERROR(X23/V23,"-")</f>
        <v>20000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0.1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3</v>
      </c>
      <c r="BF23" s="111">
        <f>IF(P23=0,"",IF(BE23=0,"",(BE23/P23)))</f>
        <v>0.3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3</v>
      </c>
      <c r="BO23" s="118">
        <f>IF(P23=0,"",IF(BN23=0,"",(BN23/P23)))</f>
        <v>0.3</v>
      </c>
      <c r="BP23" s="119">
        <v>1</v>
      </c>
      <c r="BQ23" s="120">
        <f>IFERROR(BP23/BN23,"-")</f>
        <v>0.33333333333333</v>
      </c>
      <c r="BR23" s="121">
        <v>40000</v>
      </c>
      <c r="BS23" s="122">
        <f>IFERROR(BR23/BN23,"-")</f>
        <v>13333.333333333</v>
      </c>
      <c r="BT23" s="123"/>
      <c r="BU23" s="123"/>
      <c r="BV23" s="123">
        <v>1</v>
      </c>
      <c r="BW23" s="124">
        <v>2</v>
      </c>
      <c r="BX23" s="125">
        <f>IF(P23=0,"",IF(BW23=0,"",(BW23/P23)))</f>
        <v>0.2</v>
      </c>
      <c r="BY23" s="126">
        <v>1</v>
      </c>
      <c r="BZ23" s="127">
        <f>IFERROR(BY23/BW23,"-")</f>
        <v>0.5</v>
      </c>
      <c r="CA23" s="128">
        <v>5000</v>
      </c>
      <c r="CB23" s="129">
        <f>IFERROR(CA23/BW23,"-")</f>
        <v>2500</v>
      </c>
      <c r="CC23" s="130">
        <v>1</v>
      </c>
      <c r="CD23" s="130"/>
      <c r="CE23" s="130"/>
      <c r="CF23" s="131">
        <v>1</v>
      </c>
      <c r="CG23" s="132">
        <f>IF(P23=0,"",IF(CF23=0,"",(CF23/P23)))</f>
        <v>0.1</v>
      </c>
      <c r="CH23" s="133">
        <v>1</v>
      </c>
      <c r="CI23" s="134">
        <f>IFERROR(CH23/CF23,"-")</f>
        <v>1</v>
      </c>
      <c r="CJ23" s="135">
        <v>15000</v>
      </c>
      <c r="CK23" s="136">
        <f>IFERROR(CJ23/CF23,"-")</f>
        <v>15000</v>
      </c>
      <c r="CL23" s="137"/>
      <c r="CM23" s="137"/>
      <c r="CN23" s="137">
        <v>1</v>
      </c>
      <c r="CO23" s="138">
        <v>3</v>
      </c>
      <c r="CP23" s="139">
        <v>60000</v>
      </c>
      <c r="CQ23" s="139">
        <v>40000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1.219298245614</v>
      </c>
      <c r="B24" s="189" t="s">
        <v>196</v>
      </c>
      <c r="C24" s="189" t="s">
        <v>178</v>
      </c>
      <c r="D24" s="189" t="s">
        <v>197</v>
      </c>
      <c r="E24" s="189"/>
      <c r="F24" s="189" t="s">
        <v>64</v>
      </c>
      <c r="G24" s="88" t="s">
        <v>198</v>
      </c>
      <c r="H24" s="88" t="s">
        <v>199</v>
      </c>
      <c r="I24" s="88" t="s">
        <v>200</v>
      </c>
      <c r="J24" s="180">
        <v>114000</v>
      </c>
      <c r="K24" s="79">
        <v>18</v>
      </c>
      <c r="L24" s="79">
        <v>0</v>
      </c>
      <c r="M24" s="79">
        <v>103</v>
      </c>
      <c r="N24" s="89">
        <v>11</v>
      </c>
      <c r="O24" s="90">
        <v>0</v>
      </c>
      <c r="P24" s="91">
        <f>N24+O24</f>
        <v>11</v>
      </c>
      <c r="Q24" s="80">
        <f>IFERROR(P24/M24,"-")</f>
        <v>0.10679611650485</v>
      </c>
      <c r="R24" s="79">
        <v>5</v>
      </c>
      <c r="S24" s="79">
        <v>2</v>
      </c>
      <c r="T24" s="80">
        <f>IFERROR(R24/(P24),"-")</f>
        <v>0.45454545454545</v>
      </c>
      <c r="U24" s="186">
        <f>IFERROR(J24/SUM(N24:O25),"-")</f>
        <v>5181.8181818182</v>
      </c>
      <c r="V24" s="82">
        <v>5</v>
      </c>
      <c r="W24" s="80">
        <f>IF(P24=0,"-",V24/P24)</f>
        <v>0.45454545454545</v>
      </c>
      <c r="X24" s="185">
        <v>136000</v>
      </c>
      <c r="Y24" s="186">
        <f>IFERROR(X24/P24,"-")</f>
        <v>12363.636363636</v>
      </c>
      <c r="Z24" s="186">
        <f>IFERROR(X24/V24,"-")</f>
        <v>27200</v>
      </c>
      <c r="AA24" s="180">
        <f>SUM(X24:X25)-SUM(J24:J25)</f>
        <v>25000</v>
      </c>
      <c r="AB24" s="83">
        <f>SUM(X24:X25)/SUM(J24:J25)</f>
        <v>1.219298245614</v>
      </c>
      <c r="AC24" s="77"/>
      <c r="AD24" s="92">
        <v>1</v>
      </c>
      <c r="AE24" s="93">
        <f>IF(P24=0,"",IF(AD24=0,"",(AD24/P24)))</f>
        <v>0.090909090909091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>
        <v>1</v>
      </c>
      <c r="AN24" s="99">
        <f>IF(P24=0,"",IF(AM24=0,"",(AM24/P24)))</f>
        <v>0.090909090909091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0.18181818181818</v>
      </c>
      <c r="BG24" s="110">
        <v>2</v>
      </c>
      <c r="BH24" s="112">
        <f>IFERROR(BG24/BE24,"-")</f>
        <v>1</v>
      </c>
      <c r="BI24" s="113">
        <v>6000</v>
      </c>
      <c r="BJ24" s="114">
        <f>IFERROR(BI24/BE24,"-")</f>
        <v>3000</v>
      </c>
      <c r="BK24" s="115">
        <v>2</v>
      </c>
      <c r="BL24" s="115"/>
      <c r="BM24" s="115"/>
      <c r="BN24" s="117">
        <v>4</v>
      </c>
      <c r="BO24" s="118">
        <f>IF(P24=0,"",IF(BN24=0,"",(BN24/P24)))</f>
        <v>0.36363636363636</v>
      </c>
      <c r="BP24" s="119">
        <v>2</v>
      </c>
      <c r="BQ24" s="120">
        <f>IFERROR(BP24/BN24,"-")</f>
        <v>0.5</v>
      </c>
      <c r="BR24" s="121">
        <v>127000</v>
      </c>
      <c r="BS24" s="122">
        <f>IFERROR(BR24/BN24,"-")</f>
        <v>31750</v>
      </c>
      <c r="BT24" s="123">
        <v>1</v>
      </c>
      <c r="BU24" s="123"/>
      <c r="BV24" s="123">
        <v>1</v>
      </c>
      <c r="BW24" s="124">
        <v>3</v>
      </c>
      <c r="BX24" s="125">
        <f>IF(P24=0,"",IF(BW24=0,"",(BW24/P24)))</f>
        <v>0.27272727272727</v>
      </c>
      <c r="BY24" s="126">
        <v>1</v>
      </c>
      <c r="BZ24" s="127">
        <f>IFERROR(BY24/BW24,"-")</f>
        <v>0.33333333333333</v>
      </c>
      <c r="CA24" s="128">
        <v>3000</v>
      </c>
      <c r="CB24" s="129">
        <f>IFERROR(CA24/BW24,"-")</f>
        <v>1000</v>
      </c>
      <c r="CC24" s="130">
        <v>1</v>
      </c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5</v>
      </c>
      <c r="CP24" s="139">
        <v>136000</v>
      </c>
      <c r="CQ24" s="139">
        <v>124000</v>
      </c>
      <c r="CR24" s="139"/>
      <c r="CS24" s="140" t="str">
        <f>IF(AND(CQ24=0,CR24=0),"",IF(AND(CQ24&lt;=100000,CR24&lt;=100000),"",IF(CQ24/CP24&gt;0.7,"男高",IF(CR24/CP24&gt;0.7,"女高",""))))</f>
        <v>男高</v>
      </c>
    </row>
    <row r="25" spans="1:98">
      <c r="A25" s="78"/>
      <c r="B25" s="189" t="s">
        <v>201</v>
      </c>
      <c r="C25" s="189"/>
      <c r="D25" s="189"/>
      <c r="E25" s="189"/>
      <c r="F25" s="189" t="s">
        <v>78</v>
      </c>
      <c r="G25" s="88"/>
      <c r="H25" s="88"/>
      <c r="I25" s="88"/>
      <c r="J25" s="180"/>
      <c r="K25" s="79">
        <v>80</v>
      </c>
      <c r="L25" s="79">
        <v>50</v>
      </c>
      <c r="M25" s="79">
        <v>43</v>
      </c>
      <c r="N25" s="89">
        <v>11</v>
      </c>
      <c r="O25" s="90">
        <v>0</v>
      </c>
      <c r="P25" s="91">
        <f>N25+O25</f>
        <v>11</v>
      </c>
      <c r="Q25" s="80">
        <f>IFERROR(P25/M25,"-")</f>
        <v>0.25581395348837</v>
      </c>
      <c r="R25" s="79">
        <v>7</v>
      </c>
      <c r="S25" s="79">
        <v>1</v>
      </c>
      <c r="T25" s="80">
        <f>IFERROR(R25/(P25),"-")</f>
        <v>0.63636363636364</v>
      </c>
      <c r="U25" s="186"/>
      <c r="V25" s="82">
        <v>1</v>
      </c>
      <c r="W25" s="80">
        <f>IF(P25=0,"-",V25/P25)</f>
        <v>0.090909090909091</v>
      </c>
      <c r="X25" s="185">
        <v>3000</v>
      </c>
      <c r="Y25" s="186">
        <f>IFERROR(X25/P25,"-")</f>
        <v>272.72727272727</v>
      </c>
      <c r="Z25" s="186">
        <f>IFERROR(X25/V25,"-")</f>
        <v>3000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0.090909090909091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3</v>
      </c>
      <c r="BF25" s="111">
        <f>IF(P25=0,"",IF(BE25=0,"",(BE25/P25)))</f>
        <v>0.27272727272727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4</v>
      </c>
      <c r="BO25" s="118">
        <f>IF(P25=0,"",IF(BN25=0,"",(BN25/P25)))</f>
        <v>0.36363636363636</v>
      </c>
      <c r="BP25" s="119">
        <v>1</v>
      </c>
      <c r="BQ25" s="120">
        <f>IFERROR(BP25/BN25,"-")</f>
        <v>0.25</v>
      </c>
      <c r="BR25" s="121">
        <v>3000</v>
      </c>
      <c r="BS25" s="122">
        <f>IFERROR(BR25/BN25,"-")</f>
        <v>750</v>
      </c>
      <c r="BT25" s="123">
        <v>1</v>
      </c>
      <c r="BU25" s="123"/>
      <c r="BV25" s="123"/>
      <c r="BW25" s="124">
        <v>2</v>
      </c>
      <c r="BX25" s="125">
        <f>IF(P25=0,"",IF(BW25=0,"",(BW25/P25)))</f>
        <v>0.18181818181818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1</v>
      </c>
      <c r="CG25" s="132">
        <f>IF(P25=0,"",IF(CF25=0,"",(CF25/P25)))</f>
        <v>0.090909090909091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1</v>
      </c>
      <c r="CP25" s="139">
        <v>3000</v>
      </c>
      <c r="CQ25" s="139">
        <v>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30"/>
      <c r="B26" s="85"/>
      <c r="C26" s="86"/>
      <c r="D26" s="86"/>
      <c r="E26" s="86"/>
      <c r="F26" s="87"/>
      <c r="G26" s="88"/>
      <c r="H26" s="88"/>
      <c r="I26" s="88"/>
      <c r="J26" s="181"/>
      <c r="K26" s="34"/>
      <c r="L26" s="34"/>
      <c r="M26" s="31"/>
      <c r="N26" s="23"/>
      <c r="O26" s="23"/>
      <c r="P26" s="23"/>
      <c r="Q26" s="32"/>
      <c r="R26" s="32"/>
      <c r="S26" s="23"/>
      <c r="T26" s="32"/>
      <c r="U26" s="187"/>
      <c r="V26" s="25"/>
      <c r="W26" s="25"/>
      <c r="X26" s="187"/>
      <c r="Y26" s="187"/>
      <c r="Z26" s="187"/>
      <c r="AA26" s="187"/>
      <c r="AB26" s="33"/>
      <c r="AC26" s="57"/>
      <c r="AD26" s="61"/>
      <c r="AE26" s="62"/>
      <c r="AF26" s="61"/>
      <c r="AG26" s="65"/>
      <c r="AH26" s="66"/>
      <c r="AI26" s="67"/>
      <c r="AJ26" s="68"/>
      <c r="AK26" s="68"/>
      <c r="AL26" s="68"/>
      <c r="AM26" s="61"/>
      <c r="AN26" s="62"/>
      <c r="AO26" s="61"/>
      <c r="AP26" s="65"/>
      <c r="AQ26" s="66"/>
      <c r="AR26" s="67"/>
      <c r="AS26" s="68"/>
      <c r="AT26" s="68"/>
      <c r="AU26" s="68"/>
      <c r="AV26" s="61"/>
      <c r="AW26" s="62"/>
      <c r="AX26" s="61"/>
      <c r="AY26" s="65"/>
      <c r="AZ26" s="66"/>
      <c r="BA26" s="67"/>
      <c r="BB26" s="68"/>
      <c r="BC26" s="68"/>
      <c r="BD26" s="68"/>
      <c r="BE26" s="61"/>
      <c r="BF26" s="62"/>
      <c r="BG26" s="61"/>
      <c r="BH26" s="65"/>
      <c r="BI26" s="66"/>
      <c r="BJ26" s="67"/>
      <c r="BK26" s="68"/>
      <c r="BL26" s="68"/>
      <c r="BM26" s="68"/>
      <c r="BN26" s="63"/>
      <c r="BO26" s="64"/>
      <c r="BP26" s="61"/>
      <c r="BQ26" s="65"/>
      <c r="BR26" s="66"/>
      <c r="BS26" s="67"/>
      <c r="BT26" s="68"/>
      <c r="BU26" s="68"/>
      <c r="BV26" s="68"/>
      <c r="BW26" s="63"/>
      <c r="BX26" s="64"/>
      <c r="BY26" s="61"/>
      <c r="BZ26" s="65"/>
      <c r="CA26" s="66"/>
      <c r="CB26" s="67"/>
      <c r="CC26" s="68"/>
      <c r="CD26" s="68"/>
      <c r="CE26" s="68"/>
      <c r="CF26" s="63"/>
      <c r="CG26" s="64"/>
      <c r="CH26" s="61"/>
      <c r="CI26" s="65"/>
      <c r="CJ26" s="66"/>
      <c r="CK26" s="67"/>
      <c r="CL26" s="68"/>
      <c r="CM26" s="68"/>
      <c r="CN26" s="68"/>
      <c r="CO26" s="69"/>
      <c r="CP26" s="66"/>
      <c r="CQ26" s="66"/>
      <c r="CR26" s="66"/>
      <c r="CS26" s="70"/>
    </row>
    <row r="27" spans="1:98">
      <c r="A27" s="30"/>
      <c r="B27" s="37"/>
      <c r="C27" s="21"/>
      <c r="D27" s="21"/>
      <c r="E27" s="21"/>
      <c r="F27" s="22"/>
      <c r="G27" s="36"/>
      <c r="H27" s="36"/>
      <c r="I27" s="73"/>
      <c r="J27" s="182"/>
      <c r="K27" s="34"/>
      <c r="L27" s="34"/>
      <c r="M27" s="31"/>
      <c r="N27" s="23"/>
      <c r="O27" s="23"/>
      <c r="P27" s="23"/>
      <c r="Q27" s="32"/>
      <c r="R27" s="32"/>
      <c r="S27" s="23"/>
      <c r="T27" s="32"/>
      <c r="U27" s="187"/>
      <c r="V27" s="25"/>
      <c r="W27" s="25"/>
      <c r="X27" s="187"/>
      <c r="Y27" s="187"/>
      <c r="Z27" s="187"/>
      <c r="AA27" s="187"/>
      <c r="AB27" s="33"/>
      <c r="AC27" s="59"/>
      <c r="AD27" s="61"/>
      <c r="AE27" s="62"/>
      <c r="AF27" s="61"/>
      <c r="AG27" s="65"/>
      <c r="AH27" s="66"/>
      <c r="AI27" s="67"/>
      <c r="AJ27" s="68"/>
      <c r="AK27" s="68"/>
      <c r="AL27" s="68"/>
      <c r="AM27" s="61"/>
      <c r="AN27" s="62"/>
      <c r="AO27" s="61"/>
      <c r="AP27" s="65"/>
      <c r="AQ27" s="66"/>
      <c r="AR27" s="67"/>
      <c r="AS27" s="68"/>
      <c r="AT27" s="68"/>
      <c r="AU27" s="68"/>
      <c r="AV27" s="61"/>
      <c r="AW27" s="62"/>
      <c r="AX27" s="61"/>
      <c r="AY27" s="65"/>
      <c r="AZ27" s="66"/>
      <c r="BA27" s="67"/>
      <c r="BB27" s="68"/>
      <c r="BC27" s="68"/>
      <c r="BD27" s="68"/>
      <c r="BE27" s="61"/>
      <c r="BF27" s="62"/>
      <c r="BG27" s="61"/>
      <c r="BH27" s="65"/>
      <c r="BI27" s="66"/>
      <c r="BJ27" s="67"/>
      <c r="BK27" s="68"/>
      <c r="BL27" s="68"/>
      <c r="BM27" s="68"/>
      <c r="BN27" s="63"/>
      <c r="BO27" s="64"/>
      <c r="BP27" s="61"/>
      <c r="BQ27" s="65"/>
      <c r="BR27" s="66"/>
      <c r="BS27" s="67"/>
      <c r="BT27" s="68"/>
      <c r="BU27" s="68"/>
      <c r="BV27" s="68"/>
      <c r="BW27" s="63"/>
      <c r="BX27" s="64"/>
      <c r="BY27" s="61"/>
      <c r="BZ27" s="65"/>
      <c r="CA27" s="66"/>
      <c r="CB27" s="67"/>
      <c r="CC27" s="68"/>
      <c r="CD27" s="68"/>
      <c r="CE27" s="68"/>
      <c r="CF27" s="63"/>
      <c r="CG27" s="64"/>
      <c r="CH27" s="61"/>
      <c r="CI27" s="65"/>
      <c r="CJ27" s="66"/>
      <c r="CK27" s="67"/>
      <c r="CL27" s="68"/>
      <c r="CM27" s="68"/>
      <c r="CN27" s="68"/>
      <c r="CO27" s="69"/>
      <c r="CP27" s="66"/>
      <c r="CQ27" s="66"/>
      <c r="CR27" s="66"/>
      <c r="CS27" s="70"/>
    </row>
    <row r="28" spans="1:98">
      <c r="A28" s="19">
        <f>AB28</f>
        <v>1.5521911421911</v>
      </c>
      <c r="B28" s="39"/>
      <c r="C28" s="39"/>
      <c r="D28" s="39"/>
      <c r="E28" s="39"/>
      <c r="F28" s="39"/>
      <c r="G28" s="40" t="s">
        <v>202</v>
      </c>
      <c r="H28" s="40"/>
      <c r="I28" s="40"/>
      <c r="J28" s="183">
        <f>SUM(J6:J27)</f>
        <v>858000</v>
      </c>
      <c r="K28" s="41">
        <f>SUM(K6:K27)</f>
        <v>844</v>
      </c>
      <c r="L28" s="41">
        <f>SUM(L6:L27)</f>
        <v>349</v>
      </c>
      <c r="M28" s="41">
        <f>SUM(M6:M27)</f>
        <v>842</v>
      </c>
      <c r="N28" s="41">
        <f>SUM(N6:N27)</f>
        <v>139</v>
      </c>
      <c r="O28" s="41">
        <f>SUM(O6:O27)</f>
        <v>2</v>
      </c>
      <c r="P28" s="41">
        <f>SUM(P6:P27)</f>
        <v>141</v>
      </c>
      <c r="Q28" s="42">
        <f>IFERROR(P28/M28,"-")</f>
        <v>0.16745843230404</v>
      </c>
      <c r="R28" s="76">
        <f>SUM(R6:R27)</f>
        <v>48</v>
      </c>
      <c r="S28" s="76">
        <f>SUM(S6:S27)</f>
        <v>27</v>
      </c>
      <c r="T28" s="42">
        <f>IFERROR(R28/P28,"-")</f>
        <v>0.34042553191489</v>
      </c>
      <c r="U28" s="188">
        <f>IFERROR(J28/P28,"-")</f>
        <v>6085.1063829787</v>
      </c>
      <c r="V28" s="44">
        <f>SUM(V6:V27)</f>
        <v>40</v>
      </c>
      <c r="W28" s="42">
        <f>IFERROR(V28/P28,"-")</f>
        <v>0.28368794326241</v>
      </c>
      <c r="X28" s="183">
        <f>SUM(X6:X27)</f>
        <v>1331780</v>
      </c>
      <c r="Y28" s="183">
        <f>IFERROR(X28/P28,"-")</f>
        <v>9445.2482269504</v>
      </c>
      <c r="Z28" s="183">
        <f>IFERROR(X28/V28,"-")</f>
        <v>33294.5</v>
      </c>
      <c r="AA28" s="183">
        <f>X28-J28</f>
        <v>473780</v>
      </c>
      <c r="AB28" s="45">
        <f>X28/J28</f>
        <v>1.5521911421911</v>
      </c>
      <c r="AC28" s="58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